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DeTrabalho"/>
  <bookViews>
    <workbookView windowWidth="28800" windowHeight="12495" tabRatio="856"/>
  </bookViews>
  <sheets>
    <sheet name="capa" sheetId="4" r:id="rId1"/>
    <sheet name="Data_ínicio" sheetId="5" r:id="rId2"/>
    <sheet name="Quadro_resumo" sheetId="22" r:id="rId3"/>
    <sheet name="Gráfico_resumo" sheetId="21" r:id="rId4"/>
    <sheet name="Pós-graduação_strictosensu_2021" sheetId="64" r:id="rId5"/>
    <sheet name="Gráfico_pós-2021" sheetId="61" r:id="rId6"/>
    <sheet name="Pós-graduação_strictosensu_2020" sheetId="65" r:id="rId7"/>
    <sheet name="Pós-graduação_strictosensu_2019" sheetId="60" r:id="rId8"/>
    <sheet name="Pós-graduação_strictosensu_2018" sheetId="56" r:id="rId9"/>
    <sheet name="Pós-graduação_strictosensu_2017" sheetId="23" r:id="rId10"/>
    <sheet name="Pós-graduação_strictosensu_2016" sheetId="25" r:id="rId11"/>
    <sheet name="Pós-graduação_strictosensu_2015" sheetId="26" r:id="rId12"/>
    <sheet name="Pós-graduação_strictosensu_2014" sheetId="27" r:id="rId13"/>
    <sheet name="Pós-graduação_strictosensu_2013" sheetId="28" r:id="rId14"/>
    <sheet name="histórico_sensu_matrisemestre" sheetId="19" r:id="rId15"/>
    <sheet name="Qd_histórico_sensu_vaga edital" sheetId="29" r:id="rId16"/>
    <sheet name="Gráfico_vagas_sensu" sheetId="30" r:id="rId17"/>
    <sheet name="Qd_histórico_sensu_ingressante" sheetId="31" r:id="rId18"/>
    <sheet name="Gráfico_ingressantes_sensu" sheetId="32" r:id="rId19"/>
    <sheet name="Qd_histórico_sensu_titulados" sheetId="34" r:id="rId20"/>
    <sheet name="Gráfico_titulados_sensu" sheetId="35" r:id="rId21"/>
    <sheet name="Qd_histórico_sensu_excluídos" sheetId="36" r:id="rId22"/>
    <sheet name="Qd_histórico_sensu_anobase" sheetId="37" r:id="rId23"/>
    <sheet name="Gráfico_anobase_sensu" sheetId="38" r:id="rId24"/>
    <sheet name="Especialização" sheetId="39" r:id="rId25"/>
    <sheet name="Residência" sheetId="40" r:id="rId26"/>
    <sheet name="Gráfico_residência" sheetId="41" r:id="rId27"/>
    <sheet name="Aperfeiçoamento" sheetId="42" r:id="rId28"/>
    <sheet name="monogr_teses_dissertações" sheetId="43" r:id="rId29"/>
    <sheet name="Gráfico_mono_teses_dissertações" sheetId="44" r:id="rId30"/>
    <sheet name="Docentes_pós" sheetId="45" r:id="rId31"/>
    <sheet name="Quadro_bolsas_CAPES" sheetId="49" r:id="rId32"/>
    <sheet name="Gráfico_bolsas_capes" sheetId="50" r:id="rId33"/>
    <sheet name="Quadros_Bolsas CNPq e fundect" sheetId="51" r:id="rId34"/>
    <sheet name="Gráfico_bolsas_cnpq_fundect" sheetId="58" r:id="rId35"/>
    <sheet name="indicadores_grande área" sheetId="53" r:id="rId36"/>
    <sheet name="Gráfico_grande área" sheetId="54" r:id="rId37"/>
    <sheet name="projetos_pesquisa" sheetId="55" r:id="rId38"/>
    <sheet name="Gráfico_projetos_pesquisa" sheetId="59" r:id="rId39"/>
    <sheet name="Apoio finan Projetos Pesquisa" sheetId="62" r:id="rId40"/>
    <sheet name="Gráfico_apoio finan" sheetId="63" r:id="rId41"/>
    <sheet name="Atualização do arquivo" sheetId="6" r:id="rId42"/>
  </sheets>
  <externalReferences>
    <externalReference r:id="rId43"/>
  </externalReferences>
  <definedNames>
    <definedName name="_xlnm._FilterDatabase" localSheetId="1" hidden="1">Data_ínicio!$B$24:$H$64</definedName>
    <definedName name="AnoCalendário1" localSheetId="0">'[1]Calendário 2017_Geral'!$A$7</definedName>
  </definedNames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E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H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K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N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Q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T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W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Z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C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F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I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L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O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R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U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X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<sst xmlns="http://schemas.openxmlformats.org/spreadsheetml/2006/main" count="6495" uniqueCount="836">
  <si>
    <r>
      <rPr>
        <b/>
        <sz val="10"/>
        <color theme="1"/>
        <rFont val="Arial"/>
        <charset val="134"/>
      </rPr>
      <t xml:space="preserve">Quadro  - Conceitos CAPES dos cursos de Pós-Graduação </t>
    </r>
    <r>
      <rPr>
        <b/>
        <i/>
        <sz val="10"/>
        <color theme="1"/>
        <rFont val="Arial"/>
        <charset val="134"/>
      </rPr>
      <t xml:space="preserve">Stricto Sensu </t>
    </r>
    <r>
      <rPr>
        <b/>
        <sz val="10"/>
        <color theme="1"/>
        <rFont val="Arial"/>
        <charset val="134"/>
      </rPr>
      <t>da UFGD - 2021.</t>
    </r>
  </si>
  <si>
    <t>Conceito</t>
  </si>
  <si>
    <t>Total de Cursos</t>
  </si>
  <si>
    <t>Mestrado</t>
  </si>
  <si>
    <t>Doutorado</t>
  </si>
  <si>
    <t>A</t>
  </si>
  <si>
    <t>TOTAL</t>
  </si>
  <si>
    <t>Fonte: COPG/PROPP, em 30/12/2021. Org.: DIPLAN/COPLAN/PROAP.</t>
  </si>
  <si>
    <r>
      <rPr>
        <b/>
        <sz val="10"/>
        <color theme="1"/>
        <rFont val="Arial"/>
        <charset val="134"/>
      </rPr>
      <t xml:space="preserve">Quadro - Programas de Pós-Graduação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UFGD, ano de implantação e conceito CAPES (2021).</t>
    </r>
  </si>
  <si>
    <t>Programas</t>
  </si>
  <si>
    <t>Unidade</t>
  </si>
  <si>
    <t>Nível</t>
  </si>
  <si>
    <t>Implantação</t>
  </si>
  <si>
    <t>Código do Programa /                                   Código do curso na CAPES</t>
  </si>
  <si>
    <t>Área Básica (Área de Avaliação)</t>
  </si>
  <si>
    <t>Conceito CAPES</t>
  </si>
  <si>
    <t>Agronomia</t>
  </si>
  <si>
    <t>FCA</t>
  </si>
  <si>
    <t>M</t>
  </si>
  <si>
    <t>51005018001P6 / 51005018001M6</t>
  </si>
  <si>
    <t>Agronomia - Ciências Agrárias I</t>
  </si>
  <si>
    <t>História</t>
  </si>
  <si>
    <t>FCH</t>
  </si>
  <si>
    <t>51005018002P2 / 51005018002M2</t>
  </si>
  <si>
    <t>História - História</t>
  </si>
  <si>
    <t>Entomologia e Conservação da Biodiversidade</t>
  </si>
  <si>
    <t>FCBA</t>
  </si>
  <si>
    <t>51005018003P9 / 51005018003M9</t>
  </si>
  <si>
    <t>Zoologia – Biodiversidade</t>
  </si>
  <si>
    <t>D</t>
  </si>
  <si>
    <t>51005018001P6 / 51005018001D7</t>
  </si>
  <si>
    <t>Geografia</t>
  </si>
  <si>
    <t>51005018004P5 / 51005018004M5</t>
  </si>
  <si>
    <t>Geografia - Geografia</t>
  </si>
  <si>
    <t>Educação</t>
  </si>
  <si>
    <t>FAED</t>
  </si>
  <si>
    <t>51005018005P1 / 51005018005M1</t>
  </si>
  <si>
    <t>Educação - Educação</t>
  </si>
  <si>
    <t>Ciência e Tecnologia Ambiental</t>
  </si>
  <si>
    <t>FACET</t>
  </si>
  <si>
    <t>51005018006P8 / 51005018006M8</t>
  </si>
  <si>
    <t>Engenharia/Tecnologia/Gestão – Interdisciplinar</t>
  </si>
  <si>
    <t>Letras</t>
  </si>
  <si>
    <t>FACALE</t>
  </si>
  <si>
    <t>51005018170M2 / 51005018007M4</t>
  </si>
  <si>
    <t>Letras – Linguística e Literatura</t>
  </si>
  <si>
    <t>Zootecnia</t>
  </si>
  <si>
    <t>51005018008P0 / 51005018008M0</t>
  </si>
  <si>
    <t>Zootecnia – Zootecnia / Recursos Pesqueiros</t>
  </si>
  <si>
    <t>Ciências da Saúde</t>
  </si>
  <si>
    <t>FCS</t>
  </si>
  <si>
    <t>51005018009P7 / 51005018009M7</t>
  </si>
  <si>
    <t>Doenças Infecciosas e Parasitárias - Medicina II</t>
  </si>
  <si>
    <t>51005018003P9 / 51005018003D0</t>
  </si>
  <si>
    <t>Agronegócios</t>
  </si>
  <si>
    <t>FACE</t>
  </si>
  <si>
    <t>51005018012P8 / 51005018012M8</t>
  </si>
  <si>
    <t>Meio Ambiente e Agrárias – Interdisciplinar</t>
  </si>
  <si>
    <t>Antropologia</t>
  </si>
  <si>
    <t>51005018013P4 / 51005018013M4</t>
  </si>
  <si>
    <t>Antropologia - Antropologia / Arqueologia</t>
  </si>
  <si>
    <r>
      <rPr>
        <sz val="10"/>
        <rFont val="Arial"/>
        <charset val="134"/>
      </rPr>
      <t xml:space="preserve">Biodiversidade e Meio Ambiente </t>
    </r>
    <r>
      <rPr>
        <vertAlign val="superscript"/>
        <sz val="10"/>
        <rFont val="Arial"/>
        <charset val="134"/>
      </rPr>
      <t>(3)</t>
    </r>
  </si>
  <si>
    <t>51005018011P1 / 51005018011M1</t>
  </si>
  <si>
    <t>Ecologia Aplicada (Biodiversidade )</t>
  </si>
  <si>
    <t>51005018002P2 / 51005018002D3</t>
  </si>
  <si>
    <t>História – História</t>
  </si>
  <si>
    <t>Matemática em Rede Nacional</t>
  </si>
  <si>
    <r>
      <rPr>
        <sz val="10"/>
        <rFont val="Arial"/>
        <charset val="134"/>
      </rPr>
      <t xml:space="preserve">MP </t>
    </r>
    <r>
      <rPr>
        <vertAlign val="superscript"/>
        <sz val="10"/>
        <rFont val="Arial"/>
        <charset val="134"/>
      </rPr>
      <t>(1)</t>
    </r>
  </si>
  <si>
    <t>31075010001P2 / 31075010001F5</t>
  </si>
  <si>
    <t>Matemática – Matemática / Probabilidade e Estatística</t>
  </si>
  <si>
    <t>Química</t>
  </si>
  <si>
    <t>51005018010P5 / 51005018010M5</t>
  </si>
  <si>
    <t>Química – Química</t>
  </si>
  <si>
    <t>Engenharia Agrícola</t>
  </si>
  <si>
    <t>51005018014P0 / 51005018014M0</t>
  </si>
  <si>
    <t>Engenharia Agrícola – Ciências Agrárias I</t>
  </si>
  <si>
    <t>51005018004P5 / 51005018004D6</t>
  </si>
  <si>
    <t>Geografia – Geografia</t>
  </si>
  <si>
    <t xml:space="preserve">Biotecnologia e Biodiversidade </t>
  </si>
  <si>
    <t>53001010100P8 / 53001010100D9</t>
  </si>
  <si>
    <t>Biotecnologia – Biotecnologia</t>
  </si>
  <si>
    <t>Sociologia</t>
  </si>
  <si>
    <t>51005018015P7 / 51005018015M7</t>
  </si>
  <si>
    <t>Sociologia – Sociologia</t>
  </si>
  <si>
    <t>51005018006P8 / 51005018006D9</t>
  </si>
  <si>
    <t>51005018009P7 / 51005018009D8</t>
  </si>
  <si>
    <t>Doenças Infecciosas e Parasitárias – Medicina II</t>
  </si>
  <si>
    <t>Administração Pública em Rede Nacional</t>
  </si>
  <si>
    <t>53045009001P3 / 53045009001F6</t>
  </si>
  <si>
    <t>Administração Pública – Administração Pública e de Empresas, Ciências Contábeis e Turismo</t>
  </si>
  <si>
    <t>51005018005P1 / 51005018005D2</t>
  </si>
  <si>
    <t>Educação – Educação</t>
  </si>
  <si>
    <t>Ensino de Física</t>
  </si>
  <si>
    <t>33283010001P5 / 33283010001F8</t>
  </si>
  <si>
    <t>Física – Astronomia / Física</t>
  </si>
  <si>
    <t>Psicologia</t>
  </si>
  <si>
    <t>51005018101P0 / 51005018101M0</t>
  </si>
  <si>
    <t>Psicologia – Psicologia</t>
  </si>
  <si>
    <t>Fronteiras e Direitos Humanos</t>
  </si>
  <si>
    <t>FADIR</t>
  </si>
  <si>
    <t>51005018170P2 / 51005018170M2</t>
  </si>
  <si>
    <t>Sociais e Humanidades - Interdisciplinar</t>
  </si>
  <si>
    <t>Ciência e Tecnologia de Alimentos</t>
  </si>
  <si>
    <t>FAEN</t>
  </si>
  <si>
    <t>51005018171P9 / 51005018171M9</t>
  </si>
  <si>
    <t>Ciência e Tecnologia de Alimentos – Ciência de Alimentos</t>
  </si>
  <si>
    <t>51005018172P5 / 51005018172D6</t>
  </si>
  <si>
    <t>51005018012P8 / 51005018012D9</t>
  </si>
  <si>
    <t>Alimentos, Nutrição e Saúde</t>
  </si>
  <si>
    <t>51005018173P1 / 51005018173M1</t>
  </si>
  <si>
    <t>Nutrição – Nutrição</t>
  </si>
  <si>
    <r>
      <rPr>
        <sz val="10"/>
        <rFont val="Arial"/>
        <charset val="134"/>
      </rPr>
      <t>A</t>
    </r>
    <r>
      <rPr>
        <vertAlign val="superscript"/>
        <sz val="10"/>
        <rFont val="Arial"/>
        <charset val="134"/>
      </rPr>
      <t>(2)</t>
    </r>
  </si>
  <si>
    <t>Educação e Territorialidade</t>
  </si>
  <si>
    <t>FAIND</t>
  </si>
  <si>
    <t>51005018174P8 / 51005018174M8</t>
  </si>
  <si>
    <t>Sociais e Humanidades – Interdisciplinar</t>
  </si>
  <si>
    <t>51005018008P0 / 51005018008D1</t>
  </si>
  <si>
    <t>Ensino de Ciências e Matemática</t>
  </si>
  <si>
    <t>51005018175P4 / 51005018175M4</t>
  </si>
  <si>
    <t>Ensino de Ciências e Matemática – Ensino</t>
  </si>
  <si>
    <t>NOTAS:</t>
  </si>
  <si>
    <t xml:space="preserve">(1) MP: Mestrado Profissional. </t>
  </si>
  <si>
    <t>(2) Propostas de cursos novos analisadas pela CAPES, que obtiveram a aprovação, conforme Portaria n. 182, de 14 de agosto de 2018.</t>
  </si>
  <si>
    <t>(3) O PPG Biologia Geral/Bioprospecção teve seu nome alterado para Biodiversidade e Meio Ambiente a partir de 01/01/2019.</t>
  </si>
  <si>
    <t>Quadro - Histórico do número total Vagas Ofertadas da Pós-Graduação da UFGD.</t>
  </si>
  <si>
    <t>Pós - Graduação UFGD</t>
  </si>
  <si>
    <t>(%) Evolução (2006-2021)</t>
  </si>
  <si>
    <t>Especialização</t>
  </si>
  <si>
    <t>Aperfeiçoamento</t>
  </si>
  <si>
    <t>Residência Médica</t>
  </si>
  <si>
    <t>-</t>
  </si>
  <si>
    <t>Residência Multiprofissional</t>
  </si>
  <si>
    <t>Residência Uniprofissional</t>
  </si>
  <si>
    <t>Total</t>
  </si>
  <si>
    <t>Fonte: COPG/PROPP. Org.: DIPLAN/COPLAN/PROAP.</t>
  </si>
  <si>
    <t>Quadro - Histórico do número total de Ingressos da Pós-Graduação da UFGD.</t>
  </si>
  <si>
    <t>Residência Médica*</t>
  </si>
  <si>
    <t>NOTA: *Houve um ingresso a mais em 2018 do que a oferta de vagas devido à reserva de vaga concedida a aluno em serviço militar obrigatório. (Previsão legal RESOLUÇÃO Nº 4, DE 30 DE SETEMBRO DE 2011, disponível em http://portal.mec.gov.br/index.php?option=com_docman&amp;view=download&amp;alias=9051-resolucao-cnrm-4-30setembro2011-pdf&amp;category_slug=outubro-2011-pdf&amp;Itemid=30192). Houve um ingresso a mais em relação às vagas ofertadas em virtude de decisão judicial. Em 2019 houve um ingressante a mais, devido a uma desistência ainda no período de matrículas.</t>
  </si>
  <si>
    <t>Quadro - Histórico do número total de Concluintes/Titulados da Pós-Graduação da UFGD.</t>
  </si>
  <si>
    <t>NOTA: Para os cursos Stricto Sensu utilizou-se o número de titulados.</t>
  </si>
  <si>
    <t>Quadro - Histórico do número total de Matriculas no 1º Semestre da Pós-Graduação da UFGD.</t>
  </si>
  <si>
    <t>Ano/semestre 2006/1</t>
  </si>
  <si>
    <t>Ano/semestre 2007/1</t>
  </si>
  <si>
    <t>Ano/semestre 2008/1</t>
  </si>
  <si>
    <t>Ano/semestre 2009/1</t>
  </si>
  <si>
    <t>Ano/semestre 2010/1</t>
  </si>
  <si>
    <t>Ano/semestre 2011/1</t>
  </si>
  <si>
    <t>Ano/semestre 2012/1</t>
  </si>
  <si>
    <t>Ano/semestre 2013/1</t>
  </si>
  <si>
    <t>Ano/semestre 2014/1</t>
  </si>
  <si>
    <t>Ano/semestre 2015/1</t>
  </si>
  <si>
    <t>Ano/semestre 2016/1</t>
  </si>
  <si>
    <t>Ano/semestre 2017/1</t>
  </si>
  <si>
    <t>Ano/semestre 2018/1</t>
  </si>
  <si>
    <t>Ano/semestre 2019/1</t>
  </si>
  <si>
    <t>Ano/semestre 2020/1</t>
  </si>
  <si>
    <t>Ano/semestre 2021/1</t>
  </si>
  <si>
    <t>Alunos Especiais</t>
  </si>
  <si>
    <t>Quadro - Histórico do número total de Matriculas no 2º Semestre da Pós-Graduação da UFGD.</t>
  </si>
  <si>
    <t>Ano/semestre 2006/2</t>
  </si>
  <si>
    <t>Ano/semestre 2007/2</t>
  </si>
  <si>
    <t>Ano/semestre 2008/2</t>
  </si>
  <si>
    <t>Ano/semestre 2009/2</t>
  </si>
  <si>
    <t>Ano/semestre 2010/2</t>
  </si>
  <si>
    <t>Ano/semestre 2011/2</t>
  </si>
  <si>
    <t>Ano/semestre 2012/2</t>
  </si>
  <si>
    <t>Ano/semestre 2013/2</t>
  </si>
  <si>
    <t>Ano/semestre 2014/2</t>
  </si>
  <si>
    <t>Ano/semestre 2015/2</t>
  </si>
  <si>
    <t>Ano/semestre 2016/2</t>
  </si>
  <si>
    <t>Ano/semestre 2017/2</t>
  </si>
  <si>
    <t>Ano/semestre 2018/2</t>
  </si>
  <si>
    <t>Ano/semestre 2019/2</t>
  </si>
  <si>
    <t>Ano/semestre 2020/2</t>
  </si>
  <si>
    <t>Ano/semestre 2021/2</t>
  </si>
  <si>
    <t>277*</t>
  </si>
  <si>
    <t xml:space="preserve">NOTAS:  *Os cursos de especialização em Residência Agrária: Agroecologia, Produção e Extensão Rural encerraram-se em 2015/1. </t>
  </si>
  <si>
    <t>Quadro - Histórico do número total exclusões da Pós-Graduação da UFGD.</t>
  </si>
  <si>
    <r>
      <rPr>
        <b/>
        <sz val="10"/>
        <color theme="1"/>
        <rFont val="Arial"/>
        <charset val="134"/>
      </rPr>
      <t xml:space="preserve">Quadro - Histórico número de cursos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UFGD.</t>
    </r>
  </si>
  <si>
    <t>Evolução de vagas ofertadas na Pós-Graduação (Total)</t>
  </si>
  <si>
    <t>Evolução de ingressantes na Pós-Graduação (Total)</t>
  </si>
  <si>
    <t>Evolução de concluintes/titulados na Pós-Graduação (Total)</t>
  </si>
  <si>
    <t>Evolução de matriculados 1º semestre na Pós-Graduação (Total)</t>
  </si>
  <si>
    <t>Evolução do número de curso da Pós-Graduação Stricto Sensu, por nível</t>
  </si>
  <si>
    <t>Evolução do Número de cursos das Pós-Graduação Stricto Sensu  (Total)</t>
  </si>
  <si>
    <t>Número de vagas ofertadas na Pós-Graduação (Total) em 2021</t>
  </si>
  <si>
    <t>Número de Ingressantes na Pós-Graduação (Total) em 2021</t>
  </si>
  <si>
    <t>Número de matrículas 1º semestre  na Pós-Graduação (Total) em 2006</t>
  </si>
  <si>
    <t>Número de matrículas 1º semestre na Pós-Graduação (Total) em 2021</t>
  </si>
  <si>
    <r>
      <rPr>
        <b/>
        <sz val="10"/>
        <rFont val="Arial"/>
        <charset val="134"/>
      </rPr>
      <t xml:space="preserve">Quadro - Programas de Pós- Graduação </t>
    </r>
    <r>
      <rPr>
        <b/>
        <i/>
        <sz val="10"/>
        <rFont val="Arial"/>
        <charset val="134"/>
      </rPr>
      <t>Stricto Sensu</t>
    </r>
    <r>
      <rPr>
        <b/>
        <sz val="10"/>
        <rFont val="Arial"/>
        <charset val="134"/>
      </rPr>
      <t xml:space="preserve"> da UFGD - 2021.</t>
    </r>
  </si>
  <si>
    <t>Curso</t>
  </si>
  <si>
    <t>Vagas (Edital)</t>
  </si>
  <si>
    <t>Ingressos</t>
  </si>
  <si>
    <t>Matrículas 1º Semestre</t>
  </si>
  <si>
    <t>Matrículas 2º Semestre</t>
  </si>
  <si>
    <t>APG=Total de alunos efetivamente matriculados na pós-graduação</t>
  </si>
  <si>
    <t>Exclusões</t>
  </si>
  <si>
    <t>Titulados</t>
  </si>
  <si>
    <t>Total de Alunos ao Final do Ano Base</t>
  </si>
  <si>
    <r>
      <rPr>
        <sz val="10"/>
        <rFont val="Arial"/>
        <charset val="134"/>
      </rPr>
      <t>Educação</t>
    </r>
    <r>
      <rPr>
        <sz val="10"/>
        <rFont val="Times New Roman"/>
        <charset val="134"/>
      </rPr>
      <t>⁽</t>
    </r>
    <r>
      <rPr>
        <sz val="10"/>
        <rFont val="Arial"/>
        <charset val="134"/>
      </rPr>
      <t>¹</t>
    </r>
    <r>
      <rPr>
        <sz val="10"/>
        <rFont val="Times New Roman"/>
        <charset val="134"/>
      </rPr>
      <t>⁾</t>
    </r>
  </si>
  <si>
    <t>Doutorado Total</t>
  </si>
  <si>
    <r>
      <rPr>
        <sz val="10"/>
        <rFont val="Arial"/>
        <charset val="134"/>
      </rPr>
      <t xml:space="preserve">Administração Pública em Rede Nacional </t>
    </r>
    <r>
      <rPr>
        <vertAlign val="superscript"/>
        <sz val="10"/>
        <rFont val="Arial"/>
        <charset val="134"/>
      </rPr>
      <t>(2)</t>
    </r>
  </si>
  <si>
    <t>Mestrado Total</t>
  </si>
  <si>
    <t>TOTAL GERAL</t>
  </si>
  <si>
    <t>APG = Total de alunos efetivamente matriculados na Pós-Graduação stricto sensu, incluindo-se alunos de mestrado e doutorado (para o TCU não são considerados os matriculados do mestrado Profissional).</t>
  </si>
  <si>
    <t>(1) O ingresso no curso de Doutorado em Educação ocorre no 2º semestre letivo de cada ano.</t>
  </si>
  <si>
    <t>(2) O número de ingressantes é maior que o número de vagas devido à desistência de um aluno matriculado, e Ainda durante o período de matrículas a vaga ter sido reposta.</t>
  </si>
  <si>
    <t>(4) A seleção para as turmas 2020 foram suspensas, devido à pandemia.</t>
  </si>
  <si>
    <r>
      <rPr>
        <b/>
        <sz val="12"/>
        <color theme="0"/>
        <rFont val="Arial"/>
        <charset val="134"/>
      </rPr>
      <t xml:space="preserve">Indicadores da Pós 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Doutorado 2021</t>
    </r>
  </si>
  <si>
    <r>
      <rPr>
        <b/>
        <sz val="12"/>
        <color theme="0"/>
        <rFont val="Arial"/>
        <charset val="134"/>
      </rPr>
      <t xml:space="preserve">Indicadores da Pós 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Mestrado 2021</t>
    </r>
  </si>
  <si>
    <r>
      <rPr>
        <b/>
        <sz val="12"/>
        <color theme="0"/>
        <rFont val="Arial"/>
        <charset val="134"/>
      </rPr>
      <t xml:space="preserve">Indicadores da Pós 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>- Total 2021</t>
    </r>
  </si>
  <si>
    <r>
      <rPr>
        <b/>
        <sz val="10"/>
        <rFont val="Arial"/>
        <charset val="134"/>
      </rPr>
      <t xml:space="preserve">Quadro - Programas de Pós- Graduação </t>
    </r>
    <r>
      <rPr>
        <b/>
        <i/>
        <sz val="10"/>
        <rFont val="Arial"/>
        <charset val="134"/>
      </rPr>
      <t>Stricto Sensu</t>
    </r>
    <r>
      <rPr>
        <b/>
        <sz val="10"/>
        <rFont val="Arial"/>
        <charset val="134"/>
      </rPr>
      <t xml:space="preserve"> da UFGD - 2020.</t>
    </r>
  </si>
  <si>
    <r>
      <rPr>
        <b/>
        <sz val="10"/>
        <rFont val="Arial"/>
        <charset val="134"/>
      </rPr>
      <t xml:space="preserve">Quadro - Programas de Pós- Graduação </t>
    </r>
    <r>
      <rPr>
        <b/>
        <i/>
        <sz val="10"/>
        <rFont val="Arial"/>
        <charset val="134"/>
      </rPr>
      <t>Stricto Sensu</t>
    </r>
    <r>
      <rPr>
        <b/>
        <sz val="10"/>
        <rFont val="Arial"/>
        <charset val="134"/>
      </rPr>
      <t xml:space="preserve"> da UFGD - 2019.</t>
    </r>
  </si>
  <si>
    <t>(1) Ingresso da turma no 2º semestre de 2019.</t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</si>
  <si>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- 2018.</t>
    </r>
  </si>
  <si>
    <t>Biotecnologia e Biodiversidade</t>
  </si>
  <si>
    <r>
      <rPr>
        <sz val="10"/>
        <color theme="1"/>
        <rFont val="Arial"/>
        <charset val="134"/>
      </rPr>
      <t>Educação</t>
    </r>
    <r>
      <rPr>
        <sz val="10"/>
        <color theme="1"/>
        <rFont val="Times New Roman"/>
        <charset val="134"/>
      </rPr>
      <t>⁽</t>
    </r>
    <r>
      <rPr>
        <sz val="10"/>
        <color theme="1"/>
        <rFont val="Arial"/>
        <charset val="134"/>
      </rPr>
      <t>¹</t>
    </r>
    <r>
      <rPr>
        <sz val="10"/>
        <color theme="1"/>
        <rFont val="Times New Roman"/>
        <charset val="134"/>
      </rPr>
      <t>⁾</t>
    </r>
  </si>
  <si>
    <r>
      <rPr>
        <sz val="10"/>
        <color theme="1"/>
        <rFont val="Arial"/>
        <charset val="134"/>
      </rPr>
      <t xml:space="preserve">Biologia Geral/Bioprospecção </t>
    </r>
    <r>
      <rPr>
        <vertAlign val="superscript"/>
        <sz val="10"/>
        <color theme="1"/>
        <rFont val="Arial"/>
        <charset val="134"/>
      </rPr>
      <t>(1)</t>
    </r>
  </si>
  <si>
    <t>(1) O PPG Biologia Geral/Bioprospecção teve seu nome alterado para Biodiversidade e Meio Ambiente a partir de 01/01/2019.</t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</si>
  <si>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- 2017.</t>
    </r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</si>
  <si>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- 2016.</t>
    </r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</si>
  <si>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- 2015.</t>
    </r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</si>
  <si>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- 2014.</t>
    </r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</si>
  <si>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- 2013.</t>
    </r>
  </si>
  <si>
    <r>
      <rPr>
        <sz val="10"/>
        <color theme="1"/>
        <rFont val="Arial"/>
        <charset val="134"/>
      </rPr>
      <t xml:space="preserve">Administração Pública em Rede Nacional </t>
    </r>
    <r>
      <rPr>
        <sz val="10"/>
        <color theme="1"/>
        <rFont val="Times New Roman"/>
        <charset val="134"/>
      </rPr>
      <t>⁽</t>
    </r>
    <r>
      <rPr>
        <sz val="10"/>
        <color theme="1"/>
        <rFont val="Arial"/>
        <charset val="134"/>
      </rPr>
      <t>¹</t>
    </r>
    <r>
      <rPr>
        <sz val="10"/>
        <color theme="1"/>
        <rFont val="Times New Roman"/>
        <charset val="134"/>
      </rPr>
      <t>⁾</t>
    </r>
  </si>
  <si>
    <r>
      <rPr>
        <sz val="10"/>
        <color theme="1"/>
        <rFont val="Arial"/>
        <charset val="134"/>
      </rPr>
      <t xml:space="preserve">Biologia Geral/Bioprospecção </t>
    </r>
    <r>
      <rPr>
        <vertAlign val="superscript"/>
        <sz val="10"/>
        <color theme="1"/>
        <rFont val="Arial"/>
        <charset val="134"/>
      </rPr>
      <t>(2)</t>
    </r>
  </si>
  <si>
    <t>NOTAS: (1) Curso ainda não implantado</t>
  </si>
  <si>
    <t>(2) O PPG Biologia Geral/Bioprospecção teve seu nome alterado para Biodiversidade e Meio Ambiente a partir de 01/01/2019.</t>
  </si>
  <si>
    <t>APG = Total de alunos efetivamente matriculados na Pós-Graduação stricto sensu, incluindo-se alunos de mestrado e doutorado (para o TCU não são considerados os matrículados do mestrado Profissional).</t>
  </si>
  <si>
    <t>Quadro - Histórico do número de alunos matriculados por semestre nos Programas de Pós-Graduação Stricto Sensu da UFGD.</t>
  </si>
  <si>
    <t>Programa</t>
  </si>
  <si>
    <t>Matrículas 2006               1º Semestre</t>
  </si>
  <si>
    <t>Matrículas 2006               2º Semestre</t>
  </si>
  <si>
    <t xml:space="preserve">APG                                         2006 </t>
  </si>
  <si>
    <t>Matrículas 2007               1º Semestre</t>
  </si>
  <si>
    <t>Matrículas 2007               2º Semestre</t>
  </si>
  <si>
    <t>APG                                         2007</t>
  </si>
  <si>
    <t>Matrículas 2008               1º Semestre</t>
  </si>
  <si>
    <t>Matrículas 2008               2º Semestre</t>
  </si>
  <si>
    <t>APG                                         2008</t>
  </si>
  <si>
    <t>Matrículas 2009               1º Semestre</t>
  </si>
  <si>
    <t>Matrículas 2009               2º Semestre</t>
  </si>
  <si>
    <t>APG                                         2009</t>
  </si>
  <si>
    <t>Matrículas 2010               1º Semestre</t>
  </si>
  <si>
    <t>Matrículas 2010               2º Semestre</t>
  </si>
  <si>
    <t>APG                                         2010</t>
  </si>
  <si>
    <t>Matrículas 2011               1º Semestre</t>
  </si>
  <si>
    <t>Matrículas 2011               2º Semestre</t>
  </si>
  <si>
    <t>APG                                         2011</t>
  </si>
  <si>
    <t>Matrículas 2012               1º Semestre</t>
  </si>
  <si>
    <t>Matrículas 2012               2º Semestre</t>
  </si>
  <si>
    <t>APG                                         2012</t>
  </si>
  <si>
    <t>Matrículas 2013               1º Semestre</t>
  </si>
  <si>
    <t>Matrículas 2013               2º Semestre</t>
  </si>
  <si>
    <t>APG                                         2013</t>
  </si>
  <si>
    <t>Matrículas 2014               1º Semestre</t>
  </si>
  <si>
    <t>Matrículas 2014               2º Semestre</t>
  </si>
  <si>
    <t>APG                                         2014</t>
  </si>
  <si>
    <t>Matrículas 2015               1º Semestre</t>
  </si>
  <si>
    <t>Matrículas 2015               2º Semestre</t>
  </si>
  <si>
    <t>APG                                         2015</t>
  </si>
  <si>
    <t>Matrículas 2016               1º Semestre</t>
  </si>
  <si>
    <t>Matrículas 2016               2º Semestre</t>
  </si>
  <si>
    <t>APG                                         2016</t>
  </si>
  <si>
    <t>Matrículas 2017               1º Semestre</t>
  </si>
  <si>
    <t>Matrículas 2017               2º Semestre</t>
  </si>
  <si>
    <t>APG                                         2017</t>
  </si>
  <si>
    <t>Matrículas 2018               1º Semestre</t>
  </si>
  <si>
    <t>Matrículas 2018               2º Semestre</t>
  </si>
  <si>
    <t>APG                                         2018</t>
  </si>
  <si>
    <t>Matrículas 2019               1º Semestre</t>
  </si>
  <si>
    <t>Matrículas 2019               2º Semestre</t>
  </si>
  <si>
    <t>APG                                         2019</t>
  </si>
  <si>
    <t>Matrículas 2020               1º Semestre</t>
  </si>
  <si>
    <t>Matrículas 2020               2º Semestre</t>
  </si>
  <si>
    <t>APG                                         2020</t>
  </si>
  <si>
    <t>Matrículas 2021               1º Semestre</t>
  </si>
  <si>
    <t>Matrículas 2021               2º Semestre</t>
  </si>
  <si>
    <t>APG                                         2021</t>
  </si>
  <si>
    <r>
      <rPr>
        <sz val="10"/>
        <color theme="1"/>
        <rFont val="Arial"/>
        <charset val="134"/>
      </rPr>
      <t xml:space="preserve">Biodiversidade e Meio Ambiente </t>
    </r>
    <r>
      <rPr>
        <vertAlign val="superscript"/>
        <sz val="10"/>
        <color theme="1"/>
        <rFont val="Arial"/>
        <charset val="134"/>
      </rPr>
      <t>(2)</t>
    </r>
  </si>
  <si>
    <t>NOTAS: (1) Os dados de matriculados do 2º semestre entre os anos de 2006 e 2009 não estão disponíveis, pois não havia um controle efetivo no SCPG quanto às ocorrências.</t>
  </si>
  <si>
    <r>
      <rPr>
        <b/>
        <sz val="10"/>
        <color theme="1"/>
        <rFont val="Arial"/>
        <charset val="134"/>
      </rPr>
      <t xml:space="preserve">Quadro - Histórico das Vagas Ofertadas Programas de Pós-Graduação </t>
    </r>
    <r>
      <rPr>
        <b/>
        <i/>
        <sz val="10"/>
        <color theme="1"/>
        <rFont val="Arial"/>
        <charset val="134"/>
      </rPr>
      <t xml:space="preserve">Stricto Sensu </t>
    </r>
    <r>
      <rPr>
        <b/>
        <sz val="10"/>
        <color theme="1"/>
        <rFont val="Arial"/>
        <charset val="134"/>
      </rPr>
      <t>da UFGD.</t>
    </r>
  </si>
  <si>
    <t>Vagas (Edital)           2006</t>
  </si>
  <si>
    <t>Vagas (Edital)           2007</t>
  </si>
  <si>
    <t>Vagas (Edital)           2008</t>
  </si>
  <si>
    <t>Vagas (Edital)           2009</t>
  </si>
  <si>
    <t>Vagas (Edital)           2010</t>
  </si>
  <si>
    <t>Vagas (Edital)           2011</t>
  </si>
  <si>
    <t>Vagas (Edital)          2012</t>
  </si>
  <si>
    <t>Vagas (Edital)           2013</t>
  </si>
  <si>
    <t>Vagas (Edital)           2014</t>
  </si>
  <si>
    <t>Vagas (Edital)           2015</t>
  </si>
  <si>
    <t>Vagas (Edital)            2016</t>
  </si>
  <si>
    <t>Vagas (Edital)           2017</t>
  </si>
  <si>
    <t>Vagas (Edital)           2018</t>
  </si>
  <si>
    <t>Vagas (Edital)           2019</t>
  </si>
  <si>
    <t>Vagas (Edital)           2020</t>
  </si>
  <si>
    <t>Vagas (Edital)           2021</t>
  </si>
  <si>
    <r>
      <rPr>
        <sz val="10"/>
        <color theme="1"/>
        <rFont val="Arial"/>
        <charset val="134"/>
      </rPr>
      <t xml:space="preserve">Química </t>
    </r>
    <r>
      <rPr>
        <vertAlign val="superscript"/>
        <sz val="10"/>
        <color theme="1"/>
        <rFont val="Arial"/>
        <charset val="134"/>
      </rPr>
      <t xml:space="preserve"> (1)</t>
    </r>
  </si>
  <si>
    <t>Nota:</t>
  </si>
  <si>
    <t>(1) Curso de Doutorado associado com 14 vagas no total, sendo 5 para a UFGD.</t>
  </si>
  <si>
    <r>
      <rPr>
        <b/>
        <sz val="12"/>
        <color theme="0"/>
        <rFont val="Arial"/>
        <charset val="134"/>
      </rPr>
      <t xml:space="preserve">Evolução Vagas Ofertadas Programas de Pós-Graduação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>- Doutorado</t>
    </r>
  </si>
  <si>
    <r>
      <rPr>
        <b/>
        <sz val="12"/>
        <color theme="0"/>
        <rFont val="Arial"/>
        <charset val="134"/>
      </rPr>
      <t xml:space="preserve">Evolução Vagas Ofertadas Programas de Pós-Graduação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>- Mestrado</t>
    </r>
  </si>
  <si>
    <r>
      <rPr>
        <b/>
        <sz val="12"/>
        <color theme="0"/>
        <rFont val="Arial"/>
        <charset val="134"/>
      </rPr>
      <t xml:space="preserve">Evolução Vagas Ofertadas Programas de Pós-Graduação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 xml:space="preserve">- Total </t>
    </r>
  </si>
  <si>
    <r>
      <rPr>
        <b/>
        <sz val="10"/>
        <color theme="1"/>
        <rFont val="Arial"/>
        <charset val="134"/>
      </rPr>
      <t xml:space="preserve">Quadro - Histórico do número de alunos Ingressantes Programas de Pós-Graduação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UFGD.</t>
    </r>
  </si>
  <si>
    <t>Ingressantes 2006</t>
  </si>
  <si>
    <t>Ingressantes 2007</t>
  </si>
  <si>
    <t>Ingressantes 2008</t>
  </si>
  <si>
    <t>Ingressantes 2009</t>
  </si>
  <si>
    <t>Ingressantes 2010</t>
  </si>
  <si>
    <t>Ingressantes 2011</t>
  </si>
  <si>
    <t>Ingressantes 2012</t>
  </si>
  <si>
    <t>Ingressantes 2013</t>
  </si>
  <si>
    <t>Ingressantes 2014</t>
  </si>
  <si>
    <t>Ingressantes 2015</t>
  </si>
  <si>
    <t>Ingressantes 2016</t>
  </si>
  <si>
    <t>Ingressantes 2017</t>
  </si>
  <si>
    <t>Ingressantes 2018</t>
  </si>
  <si>
    <t>Ingressantes 2019</t>
  </si>
  <si>
    <t>Ingressantes 2020</t>
  </si>
  <si>
    <t>Ingressantes 2021</t>
  </si>
  <si>
    <r>
      <rPr>
        <sz val="10"/>
        <color theme="1"/>
        <rFont val="Arial"/>
        <charset val="134"/>
      </rPr>
      <t xml:space="preserve">Biodiversidade e Meio Ambiente </t>
    </r>
    <r>
      <rPr>
        <vertAlign val="superscript"/>
        <sz val="10"/>
        <color theme="1"/>
        <rFont val="Arial"/>
        <charset val="134"/>
      </rPr>
      <t>(1)</t>
    </r>
  </si>
  <si>
    <r>
      <rPr>
        <b/>
        <sz val="12"/>
        <color theme="0"/>
        <rFont val="Arial"/>
        <charset val="134"/>
      </rPr>
      <t xml:space="preserve">Evolução dos Ingressos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Doutorado</t>
    </r>
  </si>
  <si>
    <r>
      <rPr>
        <b/>
        <sz val="12"/>
        <color theme="0"/>
        <rFont val="Arial"/>
        <charset val="134"/>
      </rPr>
      <t xml:space="preserve">Evolução dos Ingressos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Mestrado</t>
    </r>
  </si>
  <si>
    <r>
      <rPr>
        <b/>
        <sz val="12"/>
        <color theme="0"/>
        <rFont val="Arial"/>
        <charset val="134"/>
      </rPr>
      <t xml:space="preserve">Evolução dos Ingressos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Total</t>
    </r>
  </si>
  <si>
    <r>
      <rPr>
        <b/>
        <sz val="10"/>
        <color theme="1"/>
        <rFont val="Arial"/>
        <charset val="134"/>
      </rPr>
      <t xml:space="preserve">Quadro - Histórico do número de alunos titulados nos Programas de Pós-Graduação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UFGD.</t>
    </r>
  </si>
  <si>
    <t>Titulados 2006</t>
  </si>
  <si>
    <t>Titulados 2007</t>
  </si>
  <si>
    <t>Titulados 2008</t>
  </si>
  <si>
    <t>Titulados 2009</t>
  </si>
  <si>
    <t>Titulados 2010</t>
  </si>
  <si>
    <t>Titulados 2011</t>
  </si>
  <si>
    <t>Titulados 2012</t>
  </si>
  <si>
    <t>Titulados 2013</t>
  </si>
  <si>
    <t>Titulados 2014</t>
  </si>
  <si>
    <t>Titulados 2015</t>
  </si>
  <si>
    <t>Titulados 2016</t>
  </si>
  <si>
    <t>Titulados 2017</t>
  </si>
  <si>
    <t>Titulados 2018</t>
  </si>
  <si>
    <t>Titulados 2019</t>
  </si>
  <si>
    <t>Titulados 2020</t>
  </si>
  <si>
    <t>Titulados 2021</t>
  </si>
  <si>
    <r>
      <rPr>
        <b/>
        <sz val="12"/>
        <color theme="0"/>
        <rFont val="Arial"/>
        <charset val="134"/>
      </rPr>
      <t xml:space="preserve">Evolução dos Titulados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Doutorado</t>
    </r>
  </si>
  <si>
    <r>
      <rPr>
        <b/>
        <sz val="12"/>
        <color theme="0"/>
        <rFont val="Arial"/>
        <charset val="134"/>
      </rPr>
      <t xml:space="preserve">Evolução dos Titulados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Mestrado</t>
    </r>
  </si>
  <si>
    <r>
      <rPr>
        <b/>
        <sz val="12"/>
        <color theme="0"/>
        <rFont val="Arial"/>
        <charset val="134"/>
      </rPr>
      <t xml:space="preserve">Evolução dos Titulados da Pós-Graduação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>- Total</t>
    </r>
  </si>
  <si>
    <r>
      <rPr>
        <b/>
        <sz val="10"/>
        <color theme="1"/>
        <rFont val="Arial"/>
        <charset val="134"/>
      </rPr>
      <t xml:space="preserve">Quadro - Histórico do número de alunos excluídos nos Programas de Pós-Graduação </t>
    </r>
    <r>
      <rPr>
        <b/>
        <i/>
        <sz val="10"/>
        <color theme="1"/>
        <rFont val="Arial"/>
        <charset val="134"/>
      </rPr>
      <t xml:space="preserve">Stricto Sensu </t>
    </r>
    <r>
      <rPr>
        <b/>
        <sz val="10"/>
        <color theme="1"/>
        <rFont val="Arial"/>
        <charset val="134"/>
      </rPr>
      <t>da UFGD.</t>
    </r>
  </si>
  <si>
    <t>Exclusões 2006</t>
  </si>
  <si>
    <t>Exclusões 2007</t>
  </si>
  <si>
    <t>Exclusões 2008</t>
  </si>
  <si>
    <t>Exclusões 2009</t>
  </si>
  <si>
    <t>Exclusões 2010</t>
  </si>
  <si>
    <t>Exclusões 2011</t>
  </si>
  <si>
    <t>Exclusões 2012</t>
  </si>
  <si>
    <t>Exclusões 2013</t>
  </si>
  <si>
    <t>Exclusões 2014</t>
  </si>
  <si>
    <t>Exclusões 2015</t>
  </si>
  <si>
    <t>Exclusões 2016</t>
  </si>
  <si>
    <t>Exclusões 2017</t>
  </si>
  <si>
    <t>Exclusões 2018</t>
  </si>
  <si>
    <t>Exclusões 2019</t>
  </si>
  <si>
    <t>Exclusões 2020</t>
  </si>
  <si>
    <t>Exclusões 2021</t>
  </si>
  <si>
    <t>(%) Evolução (2007-2021)</t>
  </si>
  <si>
    <t xml:space="preserve"> * Tipos de exclusão: Exclusão solicitada pelo aluno, Reprovação; Desistência; Jubilação; Outros.</t>
  </si>
  <si>
    <r>
      <rPr>
        <b/>
        <sz val="10"/>
        <color theme="1"/>
        <rFont val="Arial"/>
        <charset val="134"/>
      </rPr>
      <t xml:space="preserve">Quadro - Histórico do número total de alunos ao Final do Ano Base nos Programas de Pós-Graduação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UFGD.</t>
    </r>
  </si>
  <si>
    <t xml:space="preserve"> Alunos ao Final do Ano Base  2006</t>
  </si>
  <si>
    <t xml:space="preserve"> Alunos ao Final do Ano Base  2007</t>
  </si>
  <si>
    <t xml:space="preserve"> Alunos ao Final do Ano Base  2008</t>
  </si>
  <si>
    <t xml:space="preserve"> Alunos ao Final do Ano Base  2009</t>
  </si>
  <si>
    <t xml:space="preserve"> Alunos ao Final do Ano Base  2010</t>
  </si>
  <si>
    <t xml:space="preserve"> Alunos ao Final do Ano Base  2011</t>
  </si>
  <si>
    <t xml:space="preserve"> Alunos ao Final do Ano Base  2012</t>
  </si>
  <si>
    <t xml:space="preserve"> Alunos ao Final do Ano Base  2013</t>
  </si>
  <si>
    <t xml:space="preserve"> Alunos ao Final do Ano Base  2014</t>
  </si>
  <si>
    <t xml:space="preserve"> Alunos ao Final do Ano Base  2015</t>
  </si>
  <si>
    <t xml:space="preserve"> Alunos ao Final do Ano Base  2016</t>
  </si>
  <si>
    <t xml:space="preserve"> Alunos ao Final do Ano Base  2017</t>
  </si>
  <si>
    <t xml:space="preserve"> Alunos ao Final do Ano Base  2018</t>
  </si>
  <si>
    <t xml:space="preserve"> Alunos ao Final do Ano Base  2019</t>
  </si>
  <si>
    <t xml:space="preserve"> Alunos ao Final do Ano Base  2020</t>
  </si>
  <si>
    <t xml:space="preserve"> Alunos ao Final do Ano Base  2021</t>
  </si>
  <si>
    <r>
      <rPr>
        <b/>
        <sz val="12"/>
        <color theme="0"/>
        <rFont val="Arial"/>
        <charset val="134"/>
      </rPr>
      <t xml:space="preserve">Evolução Alunos Final do Ano Base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Doutorado</t>
    </r>
  </si>
  <si>
    <r>
      <rPr>
        <b/>
        <sz val="12"/>
        <color theme="0"/>
        <rFont val="Arial"/>
        <charset val="134"/>
      </rPr>
      <t xml:space="preserve">Evolução Alunos Final do Ano Base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Mestrado</t>
    </r>
  </si>
  <si>
    <r>
      <rPr>
        <b/>
        <sz val="12"/>
        <color theme="0"/>
        <rFont val="Arial"/>
        <charset val="134"/>
      </rPr>
      <t xml:space="preserve">Evolução Alunos Final do Ano Base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 Total</t>
    </r>
  </si>
  <si>
    <t>Quadro - Relação dos Cursos de Especialização realizados pela UFGD.</t>
  </si>
  <si>
    <t xml:space="preserve">Cursos de Especialização </t>
  </si>
  <si>
    <t>Carga Horária</t>
  </si>
  <si>
    <t>Início</t>
  </si>
  <si>
    <t>Término</t>
  </si>
  <si>
    <t>Vagas Ofertadas</t>
  </si>
  <si>
    <t>Ingressantes</t>
  </si>
  <si>
    <t>Conclusões</t>
  </si>
  <si>
    <t>Educação Matemática</t>
  </si>
  <si>
    <t>2004/1</t>
  </si>
  <si>
    <t>2006/1</t>
  </si>
  <si>
    <t>Contabilidade</t>
  </si>
  <si>
    <t>2005/1</t>
  </si>
  <si>
    <t>2007/1</t>
  </si>
  <si>
    <t>Formação de Profissionais da Educação</t>
  </si>
  <si>
    <t>2008/1</t>
  </si>
  <si>
    <t>Administração</t>
  </si>
  <si>
    <t>2007/2</t>
  </si>
  <si>
    <t>2009/2</t>
  </si>
  <si>
    <t>Direito</t>
  </si>
  <si>
    <t>Segurança Pública e Cidadania</t>
  </si>
  <si>
    <t>2008/2</t>
  </si>
  <si>
    <t>2010/1</t>
  </si>
  <si>
    <t>2009/1</t>
  </si>
  <si>
    <t>2010/2</t>
  </si>
  <si>
    <t>Linguística</t>
  </si>
  <si>
    <t>Educação do Campo, Agricultura Familiar e Sustentabilidade</t>
  </si>
  <si>
    <t>2011/2</t>
  </si>
  <si>
    <t>2012/1</t>
  </si>
  <si>
    <t>Educação Física Escolar</t>
  </si>
  <si>
    <t>2011/1</t>
  </si>
  <si>
    <t>2012/2</t>
  </si>
  <si>
    <t>Estudos de Gênero e Interculturalidade</t>
  </si>
  <si>
    <t>2013/1</t>
  </si>
  <si>
    <t>Letras - Literatura: Tradição Cânone Literário</t>
  </si>
  <si>
    <t>2013/2</t>
  </si>
  <si>
    <t>Direito - Direitos Humanos e Cidadania</t>
  </si>
  <si>
    <t>2014/1</t>
  </si>
  <si>
    <t xml:space="preserve">Gestão em Saúde </t>
  </si>
  <si>
    <t>EAD</t>
  </si>
  <si>
    <t>2014/2</t>
  </si>
  <si>
    <t xml:space="preserve">Gestão Pública  </t>
  </si>
  <si>
    <t xml:space="preserve">Gestão Pública Municipal </t>
  </si>
  <si>
    <t>Residência Agrária: Agroecologia, Produção e Extensão Rural</t>
  </si>
  <si>
    <t>2015/1</t>
  </si>
  <si>
    <t>Educação Intercultural</t>
  </si>
  <si>
    <t>2016/1</t>
  </si>
  <si>
    <t>Ensino de Matemática - Matemática na Prática</t>
  </si>
  <si>
    <t>2015/2</t>
  </si>
  <si>
    <t>Teatro</t>
  </si>
  <si>
    <t>Docência na Educação Infantil</t>
  </si>
  <si>
    <t>Saúde Pública</t>
  </si>
  <si>
    <t>2017/1</t>
  </si>
  <si>
    <t>Gestão Pública</t>
  </si>
  <si>
    <t>Gestão Pública Municipal</t>
  </si>
  <si>
    <t>Educação Especial</t>
  </si>
  <si>
    <t>2018/1</t>
  </si>
  <si>
    <t>Educação Matemática e Ensino de Ciências</t>
  </si>
  <si>
    <t>2018/2</t>
  </si>
  <si>
    <t>Ensino de Sociologia no Ensino Médio</t>
  </si>
  <si>
    <t>2017/2</t>
  </si>
  <si>
    <t>MBA em Gestão Ambiental</t>
  </si>
  <si>
    <t>2019/2</t>
  </si>
  <si>
    <t>Nota: *Nos cursos em que aparecem o número de ingressantes maior do que o número de vagas ofertadas, destaca-se que tal ocorrência se deve ao fato das desistências ainda no período de matrículas, em que os desistentes foram repostos por novos alunos.   ** Não houve oferta de cursos de especialização em 2020.</t>
  </si>
  <si>
    <t>Quadro - Evoluçao indicadores Residência.</t>
  </si>
  <si>
    <t>Evolução Residência</t>
  </si>
  <si>
    <t>Evolução</t>
  </si>
  <si>
    <t>Evolução Vagas Ofertadas</t>
  </si>
  <si>
    <t>Evolução Ingressantes</t>
  </si>
  <si>
    <t>Evolução Matriculados</t>
  </si>
  <si>
    <t>Evolução Concluintes</t>
  </si>
  <si>
    <t>Evolução número de cursos</t>
  </si>
  <si>
    <t>Quadro - Histórico do número de Vagas ofertadas, Ingressantes, Matriculados, exclusões e concluintes da Residência Médica e Residência Multiprofissional.</t>
  </si>
  <si>
    <t>Residências / Ano</t>
  </si>
  <si>
    <t>Matriculas</t>
  </si>
  <si>
    <r>
      <rPr>
        <b/>
        <sz val="10"/>
        <rFont val="Arial"/>
        <charset val="134"/>
      </rPr>
      <t>Exclusões</t>
    </r>
    <r>
      <rPr>
        <b/>
        <sz val="10"/>
        <rFont val="Times New Roman"/>
        <charset val="134"/>
      </rPr>
      <t>⁽</t>
    </r>
    <r>
      <rPr>
        <b/>
        <sz val="10"/>
        <rFont val="Arial"/>
        <charset val="134"/>
      </rPr>
      <t>¹</t>
    </r>
    <r>
      <rPr>
        <b/>
        <sz val="10"/>
        <rFont val="Times New Roman"/>
        <charset val="134"/>
      </rPr>
      <t>⁾</t>
    </r>
  </si>
  <si>
    <t>Residência Médica em Clínica Médica</t>
  </si>
  <si>
    <t>Residência Médica em Cirurgia Geral</t>
  </si>
  <si>
    <t>Residência Médica em Pediatria  1</t>
  </si>
  <si>
    <t>Residência Médica em Pediatria 2</t>
  </si>
  <si>
    <t xml:space="preserve">Residência Médica em Pré-Requisito em Área Cirúrgica Básica </t>
  </si>
  <si>
    <t>Residência Médica em Ginecologia e Obstetrícia</t>
  </si>
  <si>
    <t>Residência Multiprofissional em Saúde</t>
  </si>
  <si>
    <t>Residência Multiprofissional em Saúde Materno-infantil</t>
  </si>
  <si>
    <t>Residência Uniprofissional em Enfermagem Obstétrica</t>
  </si>
  <si>
    <t>Total (2021)</t>
  </si>
  <si>
    <r>
      <rPr>
        <b/>
        <sz val="10"/>
        <color theme="1"/>
        <rFont val="Arial"/>
        <charset val="134"/>
      </rPr>
      <t>Exclusões</t>
    </r>
    <r>
      <rPr>
        <b/>
        <sz val="10"/>
        <color theme="1"/>
        <rFont val="Times New Roman"/>
        <charset val="134"/>
      </rPr>
      <t>⁽</t>
    </r>
    <r>
      <rPr>
        <b/>
        <sz val="10"/>
        <color theme="1"/>
        <rFont val="Arial"/>
        <charset val="134"/>
      </rPr>
      <t>¹</t>
    </r>
    <r>
      <rPr>
        <b/>
        <sz val="10"/>
        <color theme="1"/>
        <rFont val="Times New Roman"/>
        <charset val="134"/>
      </rPr>
      <t>⁾</t>
    </r>
  </si>
  <si>
    <t>Total (2020)</t>
  </si>
  <si>
    <r>
      <rPr>
        <sz val="10"/>
        <color theme="1"/>
        <rFont val="Arial"/>
        <charset val="134"/>
      </rPr>
      <t xml:space="preserve">Residência Médica em Pediatria </t>
    </r>
    <r>
      <rPr>
        <vertAlign val="superscript"/>
        <sz val="10"/>
        <color theme="1"/>
        <rFont val="Arial"/>
        <charset val="134"/>
      </rPr>
      <t>(5)</t>
    </r>
  </si>
  <si>
    <r>
      <rPr>
        <sz val="10"/>
        <color theme="1"/>
        <rFont val="Arial"/>
        <charset val="134"/>
      </rPr>
      <t xml:space="preserve">Residência Médica em Pediatria </t>
    </r>
    <r>
      <rPr>
        <vertAlign val="superscript"/>
        <sz val="10"/>
        <color theme="1"/>
        <rFont val="Arial"/>
        <charset val="134"/>
      </rPr>
      <t>(6)</t>
    </r>
  </si>
  <si>
    <r>
      <rPr>
        <sz val="10"/>
        <color theme="1"/>
        <rFont val="Arial"/>
        <charset val="134"/>
      </rPr>
      <t xml:space="preserve">Residência Médica em Pré-Requisito em Área Cirúrgica Básica </t>
    </r>
    <r>
      <rPr>
        <vertAlign val="superscript"/>
        <sz val="10"/>
        <color theme="1"/>
        <rFont val="Arial"/>
        <charset val="134"/>
      </rPr>
      <t>(4)</t>
    </r>
  </si>
  <si>
    <t>Total (2019)</t>
  </si>
  <si>
    <r>
      <rPr>
        <sz val="10"/>
        <color theme="1"/>
        <rFont val="Arial"/>
        <charset val="134"/>
      </rPr>
      <t>Residência Médica em Clínica Médica</t>
    </r>
    <r>
      <rPr>
        <vertAlign val="superscript"/>
        <sz val="10"/>
        <color theme="1"/>
        <rFont val="Arial"/>
        <charset val="134"/>
      </rPr>
      <t xml:space="preserve"> (2)</t>
    </r>
  </si>
  <si>
    <r>
      <rPr>
        <sz val="10"/>
        <color theme="1"/>
        <rFont val="Arial"/>
        <charset val="134"/>
      </rPr>
      <t xml:space="preserve">Residência Médica em Cirurgia Geral </t>
    </r>
    <r>
      <rPr>
        <vertAlign val="superscript"/>
        <sz val="10"/>
        <color theme="1"/>
        <rFont val="Arial"/>
        <charset val="134"/>
      </rPr>
      <t>(3)</t>
    </r>
  </si>
  <si>
    <t>Residência Médica em Pediatria</t>
  </si>
  <si>
    <t xml:space="preserve">Residência Médica em Medicina de Família e Comunidade </t>
  </si>
  <si>
    <t>Total (2018)</t>
  </si>
  <si>
    <t>Total (2017)</t>
  </si>
  <si>
    <t>Total (2016)</t>
  </si>
  <si>
    <t>Total (2015)</t>
  </si>
  <si>
    <t>Total (2014)</t>
  </si>
  <si>
    <t>Total (2013)</t>
  </si>
  <si>
    <t>Total (2012)</t>
  </si>
  <si>
    <t>Total (2011)</t>
  </si>
  <si>
    <t>Total (2010)</t>
  </si>
  <si>
    <t xml:space="preserve">* No ano da defesa, não contam como matriculados aqueles alunos que concluíram a residência em janeiro (com a defesa de trabalho de conclusão de curso). </t>
  </si>
  <si>
    <r>
      <rPr>
        <sz val="10"/>
        <color theme="1"/>
        <rFont val="Times New Roman"/>
        <charset val="134"/>
      </rPr>
      <t>⁽</t>
    </r>
    <r>
      <rPr>
        <sz val="10"/>
        <color theme="1"/>
        <rFont val="Arial"/>
        <charset val="134"/>
      </rPr>
      <t>¹</t>
    </r>
    <r>
      <rPr>
        <sz val="10"/>
        <color theme="1"/>
        <rFont val="Times New Roman"/>
        <charset val="134"/>
      </rPr>
      <t>⁾</t>
    </r>
    <r>
      <rPr>
        <sz val="10"/>
        <color theme="1"/>
        <rFont val="Arial"/>
        <charset val="134"/>
      </rPr>
      <t xml:space="preserve"> Exclusão: Casos de exclusão solicitada pelo aluno; desistência; reprovação; outros.</t>
    </r>
  </si>
  <si>
    <r>
      <rPr>
        <vertAlign val="superscript"/>
        <sz val="10"/>
        <color theme="1"/>
        <rFont val="Arial"/>
        <charset val="134"/>
      </rPr>
      <t>(2)</t>
    </r>
    <r>
      <rPr>
        <sz val="10"/>
        <color theme="1"/>
        <rFont val="Arial"/>
        <charset val="134"/>
      </rPr>
      <t xml:space="preserve"> Houve um ingresso a mais do que a oferta de vagas devido à reserva de vaga concedida a aluno em serviço militar obrigatório. (Previsão legal RESOLUÇÃO Nº 4, DE 30 DE SETEMBRO DE 2011, disponível em http://portal.mec.gov.br/index.php?option=com_docman&amp;view=download&amp;alias=9051-resolucao-cnrm-4-30setembro2011-pdf&amp;category_slug=outubro-2011-pdf&amp;Itemid=30192)</t>
    </r>
  </si>
  <si>
    <r>
      <rPr>
        <vertAlign val="superscript"/>
        <sz val="10"/>
        <color theme="1"/>
        <rFont val="Arial"/>
        <charset val="134"/>
      </rPr>
      <t>(3)</t>
    </r>
    <r>
      <rPr>
        <sz val="10"/>
        <color theme="1"/>
        <rFont val="Arial"/>
        <charset val="134"/>
      </rPr>
      <t xml:space="preserve"> Houve um ingresso a mais em relação às vagas ofertadas em virtude de decisão judicial.</t>
    </r>
  </si>
  <si>
    <r>
      <rPr>
        <vertAlign val="superscript"/>
        <sz val="10"/>
        <color theme="1"/>
        <rFont val="Arial"/>
        <charset val="134"/>
      </rPr>
      <t>(4)</t>
    </r>
    <r>
      <rPr>
        <sz val="10"/>
        <color theme="1"/>
        <rFont val="Arial"/>
        <charset val="134"/>
      </rPr>
      <t xml:space="preserve"> Houve um ingressante a mais, devido a uma desistência ainda no período de matrículas.</t>
    </r>
  </si>
  <si>
    <r>
      <rPr>
        <vertAlign val="superscript"/>
        <sz val="10"/>
        <color theme="1"/>
        <rFont val="Arial"/>
        <charset val="134"/>
      </rPr>
      <t>(5),(6)</t>
    </r>
    <r>
      <rPr>
        <sz val="10"/>
        <color theme="1"/>
        <rFont val="Arial"/>
        <charset val="134"/>
      </rPr>
      <t xml:space="preserve"> O curso teve sua carga horária majorada, porém sem alterar sua nomenclatura de matrículas.</t>
    </r>
  </si>
  <si>
    <t>Evolução do número de cursos -  Residência</t>
  </si>
  <si>
    <t>Evolução das Vagas Ofertadas -  Residência</t>
  </si>
  <si>
    <t>Evolução dos Ingressantes -  Residência</t>
  </si>
  <si>
    <t>Evolução de matriculados -  Residência</t>
  </si>
  <si>
    <t>Evolução de concluintes -  Residência</t>
  </si>
  <si>
    <t>Indicadores da Residência Médica e  Multiprofissional-  2010</t>
  </si>
  <si>
    <t>Indicadores da Residência Médica e Multiprofissional  -  2011</t>
  </si>
  <si>
    <t>Indicadores da Residência Médica e Multiprofissional  -  2012</t>
  </si>
  <si>
    <t>Indicadores da Residência Médica e Multiprofissional  -  2013</t>
  </si>
  <si>
    <t>Indicadores da Residência Médica e Multiprofissional  -  2014</t>
  </si>
  <si>
    <t>Indicadores da Residência Médica e Multiprofissional  -  2015</t>
  </si>
  <si>
    <t>Indicadores da Residência Médica e Multiprofissional  -  2016</t>
  </si>
  <si>
    <t>Indicadores da Residência Médica e Multiprofissional  -  2017</t>
  </si>
  <si>
    <t>Indicadores da Residência Médica, Multiprofissional e Uniprofissional  -  2018</t>
  </si>
  <si>
    <t>Indicadores da Residência Médica, Multiprofissional e Uniprofissional  -  2019</t>
  </si>
  <si>
    <t>Indicadores da Residência Médica, Multiprofissional e Uniprofissional  -  2020</t>
  </si>
  <si>
    <t>Indicadores da Residência Médica, Multiprofissional e Uniprofissional  -  2021</t>
  </si>
  <si>
    <t>Quadro - Relação dos cursos de aperfeiçoamento ofertados pela UFGD.</t>
  </si>
  <si>
    <t>Início Ano/semestre</t>
  </si>
  <si>
    <t>Término Ano/semestre</t>
  </si>
  <si>
    <t>Fundamentação para Docência e Pesquisa em Biomedicina</t>
  </si>
  <si>
    <t>2006/2</t>
  </si>
  <si>
    <t>Coordenação Pedagógica</t>
  </si>
  <si>
    <t>Tecnologia Assistiva no Contexto do Serviço de Atendimento Educacional Especializado</t>
  </si>
  <si>
    <t>2021/2</t>
  </si>
  <si>
    <t>2023/1</t>
  </si>
  <si>
    <t>Quadro - Histórico de Dissertações e Teses Defendidas / Monografias e Artigos Científicos.</t>
  </si>
  <si>
    <t>Monografias - Artigos Científicos / Dissertações / Teses</t>
  </si>
  <si>
    <t>(%) Evolução (2006 - 2021)</t>
  </si>
  <si>
    <t>Quadro - Histórico de Dissertações e Teses Defendidas por Programa.</t>
  </si>
  <si>
    <t>Programa/ano</t>
  </si>
  <si>
    <t>Quadro -Histórico de Monografias/Artigos Científicos defendidos.</t>
  </si>
  <si>
    <t>Gestão em Saúde</t>
  </si>
  <si>
    <t>Ensino de Ciências - Anos Finais do Ensino Fundamental</t>
  </si>
  <si>
    <t>Total Geral</t>
  </si>
  <si>
    <t>Quadro - Trabalhos defendidos Residência Médica.</t>
  </si>
  <si>
    <t xml:space="preserve">Cursos </t>
  </si>
  <si>
    <t>Cirgurgia Geral</t>
  </si>
  <si>
    <t>Clínica Médica</t>
  </si>
  <si>
    <t>Ginecologia e Obstetrícia</t>
  </si>
  <si>
    <t>Pediatria 1</t>
  </si>
  <si>
    <t>Pediatria 2</t>
  </si>
  <si>
    <t>Residência Médica em Pré-Requisito em Área Cirúrgica Básica</t>
  </si>
  <si>
    <t>Multiprofissional - Saúde</t>
  </si>
  <si>
    <t>Medicina de Família e Comunidade</t>
  </si>
  <si>
    <t>Multiprofissional - Saúde Materno Infantil</t>
  </si>
  <si>
    <t>Uniprofissional - Enfermagem Obstétrica</t>
  </si>
  <si>
    <t>Evolução Número de Teses de Doutorado Defendidas</t>
  </si>
  <si>
    <t>Evolução Número de Dissertações de Mestrado Defendidas</t>
  </si>
  <si>
    <t>Evolução Número de Monografias/Artigos Científicos Defendidos</t>
  </si>
  <si>
    <t>Evolução Número de Dissertações/Teses/Monografias/Artigos Científicos Defendidos - total</t>
  </si>
  <si>
    <t>Dissertações e teses defendidas</t>
  </si>
  <si>
    <t>Monografias/artigos científicos defendidos na Especialização e Residência</t>
  </si>
  <si>
    <r>
      <rPr>
        <b/>
        <sz val="10"/>
        <color theme="1"/>
        <rFont val="Arial"/>
        <charset val="134"/>
      </rPr>
      <t xml:space="preserve">Quadro - Número de Docentes que atuaram na Pós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2021.</t>
    </r>
  </si>
  <si>
    <t>Código CAPES</t>
  </si>
  <si>
    <t>Nome do Programa</t>
  </si>
  <si>
    <t xml:space="preserve">Nível </t>
  </si>
  <si>
    <t>Número de Docentes Permanentes</t>
  </si>
  <si>
    <t>Número de Docentes Colaboradores</t>
  </si>
  <si>
    <t>Número de Docentes Visitantes</t>
  </si>
  <si>
    <t>Outros</t>
  </si>
  <si>
    <t>53045009001P3</t>
  </si>
  <si>
    <t>MP</t>
  </si>
  <si>
    <t>51005018012P8</t>
  </si>
  <si>
    <t>51005018001P6</t>
  </si>
  <si>
    <t>51005018173P1</t>
  </si>
  <si>
    <t>51005018013P4</t>
  </si>
  <si>
    <t xml:space="preserve">51005018011P1 </t>
  </si>
  <si>
    <r>
      <t xml:space="preserve">Biodiversidade e Meio Ambiente </t>
    </r>
    <r>
      <rPr>
        <vertAlign val="superscript"/>
        <sz val="10"/>
        <color theme="1"/>
        <rFont val="Arial"/>
        <charset val="134"/>
      </rPr>
      <t>(1)</t>
    </r>
  </si>
  <si>
    <t>53001010100P8</t>
  </si>
  <si>
    <t>51005018006P8</t>
  </si>
  <si>
    <t>51005018171P9</t>
  </si>
  <si>
    <t>51005018009P7</t>
  </si>
  <si>
    <t>51005018005P1</t>
  </si>
  <si>
    <t>51005018174P8</t>
  </si>
  <si>
    <t>51005018014P0</t>
  </si>
  <si>
    <t>51005018175P4</t>
  </si>
  <si>
    <t>33283010001P5</t>
  </si>
  <si>
    <t>51005018003P9</t>
  </si>
  <si>
    <t>51005018170P2</t>
  </si>
  <si>
    <t>51005018004P5</t>
  </si>
  <si>
    <t>51005018002P2</t>
  </si>
  <si>
    <t>51005018007P4</t>
  </si>
  <si>
    <t xml:space="preserve">31075010001P2 </t>
  </si>
  <si>
    <r>
      <t>Matemática em Rede Nacional</t>
    </r>
    <r>
      <rPr>
        <vertAlign val="superscript"/>
        <sz val="10"/>
        <color theme="1"/>
        <rFont val="Arial"/>
        <charset val="134"/>
      </rPr>
      <t xml:space="preserve"> </t>
    </r>
  </si>
  <si>
    <t>51005018101P0</t>
  </si>
  <si>
    <t>51005018010P5</t>
  </si>
  <si>
    <t>51005018172P5</t>
  </si>
  <si>
    <t>51005018015P7</t>
  </si>
  <si>
    <t>51005018008P0</t>
  </si>
  <si>
    <t xml:space="preserve">NOTAS: </t>
  </si>
  <si>
    <t>(2) Professor Visitante Nacional Senior. Para evitar recontagem, os docentes que atuam em mais de um programa são considerados em apenas um deles, conforme sua lotação e área de formação.</t>
  </si>
  <si>
    <t>(3) Os dados são referentes ao término do ano-base.</t>
  </si>
  <si>
    <t>Quadro - Histórico do Número de Bolsistas de Pós-Graduação do Programa de Demanda Social CAPES - por Categoria.</t>
  </si>
  <si>
    <t>Categoria/Ano</t>
  </si>
  <si>
    <t xml:space="preserve">Doutorado                     </t>
  </si>
  <si>
    <t xml:space="preserve">Mestrado                      </t>
  </si>
  <si>
    <t>Fonte: PROPP, com dados do espelho da Folha de Pagamento do mês de dezembro do ano correspondente. Org.: DIPLAN/COPLAN/PROAP.</t>
  </si>
  <si>
    <r>
      <t>Quadro - Número de Bolsistas</t>
    </r>
    <r>
      <rPr>
        <b/>
        <vertAlign val="superscript"/>
        <sz val="10"/>
        <color theme="1"/>
        <rFont val="Arial"/>
        <charset val="134"/>
      </rPr>
      <t>1</t>
    </r>
    <r>
      <rPr>
        <b/>
        <sz val="10"/>
        <color theme="1"/>
        <rFont val="Arial"/>
        <charset val="134"/>
      </rPr>
      <t xml:space="preserve"> de Pós-Graduação do Programa de Demanda Social CAPES em 2021 - por Categoria e mês.</t>
    </r>
  </si>
  <si>
    <t>Categoria/Mês</t>
  </si>
  <si>
    <t>Janeiro</t>
  </si>
  <si>
    <t>Fevereiro</t>
  </si>
  <si>
    <r>
      <t>Março</t>
    </r>
    <r>
      <rPr>
        <b/>
        <vertAlign val="superscript"/>
        <sz val="10"/>
        <color theme="1"/>
        <rFont val="Arial"/>
        <charset val="134"/>
      </rPr>
      <t>2</t>
    </r>
  </si>
  <si>
    <r>
      <t>Abril</t>
    </r>
    <r>
      <rPr>
        <b/>
        <vertAlign val="superscript"/>
        <sz val="10"/>
        <color theme="1"/>
        <rFont val="Arial"/>
        <charset val="134"/>
      </rPr>
      <t>3</t>
    </r>
  </si>
  <si>
    <r>
      <t>Maio</t>
    </r>
    <r>
      <rPr>
        <b/>
        <vertAlign val="superscript"/>
        <sz val="10"/>
        <color theme="1"/>
        <rFont val="Arial"/>
        <charset val="134"/>
      </rPr>
      <t>4</t>
    </r>
  </si>
  <si>
    <t>Junho</t>
  </si>
  <si>
    <r>
      <t>Julho</t>
    </r>
    <r>
      <rPr>
        <b/>
        <vertAlign val="superscript"/>
        <sz val="10"/>
        <color theme="1"/>
        <rFont val="Arial"/>
        <charset val="134"/>
      </rPr>
      <t>5</t>
    </r>
  </si>
  <si>
    <r>
      <t>Agosto</t>
    </r>
    <r>
      <rPr>
        <b/>
        <vertAlign val="superscript"/>
        <sz val="10"/>
        <color theme="1"/>
        <rFont val="Arial"/>
        <charset val="134"/>
      </rPr>
      <t>6</t>
    </r>
  </si>
  <si>
    <t>Setembro</t>
  </si>
  <si>
    <t>Outubro</t>
  </si>
  <si>
    <t>Novembro</t>
  </si>
  <si>
    <r>
      <t>Dezembro</t>
    </r>
    <r>
      <rPr>
        <b/>
        <vertAlign val="superscript"/>
        <sz val="10"/>
        <color theme="1"/>
        <rFont val="Arial"/>
        <charset val="134"/>
      </rPr>
      <t>7</t>
    </r>
  </si>
  <si>
    <t>Fonte: PROPP. Org.: DIPLAN/COPLAN/PROAP.</t>
  </si>
  <si>
    <t>Nota: 1 - Para obter-se o quantitativo de bolsistas por mês, utilizou-se como critério de contabilização o mês de referência de atuação dos bolsistas.</t>
  </si>
  <si>
    <t xml:space="preserve">          2 - Os bolsistas (Lorrane  Barbosa Alves - Doutorado e Douglas Gabrile Anschau - Doutorado) estavam ativos em março de 2021, entretanto, o pagamento das bolsas de março de ambos ocorreu somente em abril, juntamente com a bolsa de abril/2021.</t>
  </si>
  <si>
    <t xml:space="preserve">          3 - Os bolsistas (Helder Freitas dos Santos - Doutorado e Alessandro Zanon - Mestrado) estavam ativos em abril de 2021, entretanto, o pagamento das bolsas de abril de ambos ocorreu somente em maio, juntamente com a bolsa de maio/2021.</t>
  </si>
  <si>
    <t xml:space="preserve">          4 - Os bolsistas (Sidineia Freitas de Oliveira Stropa - Mestrado e Simone Beretta Faian - Mestrado) estavam ativos em maio de 2021, entretanto, o pagamento das bolsas de maio de ambos ocorreu somente em junho, juntamente com a bolsa de junho/2021.</t>
  </si>
  <si>
    <t xml:space="preserve">          5 - O bolsista Franklin Leandro de Melo - Mestrado estava ativo em julho de 2021, entretanto, o pagamento da bolsa de julho ocorreu somente em agosto, juntamente com a bolsa de agosto/2021.</t>
  </si>
  <si>
    <t xml:space="preserve">          6 - Conforme comentado na nota anterior o bolsista Franklin recebeu duas bolsas em agosto (uma referente a julho e outra referente a agosto), portanto, apesar de aparecer 327 registros de pagamento, o número de bolsistas foi de 326 no total.</t>
  </si>
  <si>
    <t xml:space="preserve">          7 - Os bolsistas (Cristiano Ramos Gonçalves - Doutorado e Makiel Aquino Valiente - Mestrado) estavam ativos em dezembro de 2021, entretanto, o pagamento das bolsas de dezembro de ambos ocorreu somente em janeiro/2022, juntamente com a bolsa de janeiro/2022.</t>
  </si>
  <si>
    <t xml:space="preserve">          8 - O Bolsista Makiel Aquino Valiente (mestrado) estava ativo desde setembro de 2021, entretanto, as bolsas de setembro, outubro e novembro foram efetivadas somente em dezembro de 2021, deste modo, o mesmo foi contabilizado nos meses de setembro, outubro e novembro, entretanto, os três pagamentos em dezembro.</t>
  </si>
  <si>
    <r>
      <t>Quadro - Valor Total pago</t>
    </r>
    <r>
      <rPr>
        <b/>
        <vertAlign val="superscript"/>
        <sz val="10"/>
        <color theme="1"/>
        <rFont val="Arial"/>
        <charset val="134"/>
      </rPr>
      <t>1</t>
    </r>
    <r>
      <rPr>
        <b/>
        <sz val="10"/>
        <color theme="1"/>
        <rFont val="Arial"/>
        <charset val="134"/>
      </rPr>
      <t xml:space="preserve"> - Bolsistas de Pós-Graduação do Programa de Demanda Social CAPES em 2021 - por Categoria e mês.</t>
    </r>
  </si>
  <si>
    <t>Total mês</t>
  </si>
  <si>
    <t>Total Acumulado</t>
  </si>
  <si>
    <t>Nota: 1 - Para obter-se o valor total pago aos bolsistas por mês, utilizou-se como critério de contabilização o mês em que efetivamente o pagamento ocorreu.</t>
  </si>
  <si>
    <t xml:space="preserve">          6 - Conforme comentado na nota anterior o bolsista Franklin recebeu duas bolsas em agosto (uma referente a julho e outra referente a agosto).</t>
  </si>
  <si>
    <t xml:space="preserve">          9 - O valor mensal da bolsa de mestrado é de R$ 1.500,00, já a do doutorado é de R$ 1.500,00.</t>
  </si>
  <si>
    <t>Quadro - Número de Bolsistas de Pós-Graduação do Programa de Demanda Social CAPES em 2021 - por Faculdade e mês.</t>
  </si>
  <si>
    <t>Faculdade/mês</t>
  </si>
  <si>
    <t>Março</t>
  </si>
  <si>
    <t>Abril</t>
  </si>
  <si>
    <t>Maio</t>
  </si>
  <si>
    <t>Julho</t>
  </si>
  <si>
    <t>Agosto</t>
  </si>
  <si>
    <t>Dezembro</t>
  </si>
  <si>
    <t>Quadro - Valor Total Pago - Bolsistas de Pós-Graduação do Programa de Demanda Social CAPES em 2021 - por Faculdade e mês.</t>
  </si>
  <si>
    <t>Nota: Duas bolsas referentes a competência 12/2021 foram pagas em janeiro de 2022, deste modo, estes valores não constam neste quadro, somente o quantitativo de bolsistas ativos foram contabilizados no quadro anterior.</t>
  </si>
  <si>
    <t>Quadro - Número de Bolsistas de Pós-Graduação do Programa de Demanda Social CAPES (Mestrado) em 2021 - por Curso e mês.</t>
  </si>
  <si>
    <t>Curso/mês</t>
  </si>
  <si>
    <t>Nota: (1) O PPG Biologia Geral/Bioprospecção teve seu nome alterado para Biodiversidade e Meio Ambiente a partir de 01/01/2019.</t>
  </si>
  <si>
    <t>Quadro - Valor Total Pago -Bolsistas de Pós-Graduação do Programa de Demanda Social CAPES (Mestrado) em 2021 - por Curso e mês</t>
  </si>
  <si>
    <t>Quadro - Número de Bolsistas de Pós-Graduação do Programa de Demanda Social CAPES (Doutorado) em 2021 - por Curso e mês.</t>
  </si>
  <si>
    <t>Biotecnologia e Biodiversidade - Rede Pró-Centro-Oeste</t>
  </si>
  <si>
    <t>Quadro - Valor Total Pago -Bolsistas de Pós-Graduação do Programa de Demanda Social CAPES (Doutorado) em 2021 - por Curso e mês.</t>
  </si>
  <si>
    <t>Histórico Número de Bolsistas de Pós-Graduação Demanda Social CAPES</t>
  </si>
  <si>
    <t>Número de Bolsistas de Pós-Graduação Demanda Social CAPES em dezembro de 2021 - por Faculdade</t>
  </si>
  <si>
    <t>Número de Bolsistas de Pós-Graduação Demanda Social CAPES em 2021 - por Categoria e mês</t>
  </si>
  <si>
    <t>Valor Total pago - Bolsistas de Pós-Graduação Demanda Social CAPES em 2021 - por  Categoria e mês</t>
  </si>
  <si>
    <t>Quadro - Número de Bolsistas de Pós-Graduação (CNPq e Fundect) ativos em 2021, por mês.</t>
  </si>
  <si>
    <t>Tipo de bolsa</t>
  </si>
  <si>
    <t>CNPq</t>
  </si>
  <si>
    <t>FUNDECT</t>
  </si>
  <si>
    <t>Fonte: Programas de Pós-Graduação das Unidades Acadêmicas UFGD. Org.: DIPLAN/COPLAN/PROAP.</t>
  </si>
  <si>
    <t>Quadro - Número de Bolsistas de Pós-Graduação (CNPq e Fundect) ativos em 2021, por mês e categoria.</t>
  </si>
  <si>
    <r>
      <rPr>
        <b/>
        <sz val="10"/>
        <color theme="1"/>
        <rFont val="Arial"/>
        <charset val="134"/>
      </rPr>
      <t>Quadro - Valor estimado pago aos Bolsistas de Pós-Graduação (CNPq e Fundect) ativos em 2021, por mês</t>
    </r>
    <r>
      <rPr>
        <b/>
        <vertAlign val="superscript"/>
        <sz val="10"/>
        <color theme="1"/>
        <rFont val="Arial"/>
        <charset val="134"/>
      </rPr>
      <t>1</t>
    </r>
    <r>
      <rPr>
        <b/>
        <sz val="10"/>
        <color theme="1"/>
        <rFont val="Arial"/>
        <charset val="134"/>
      </rPr>
      <t>.</t>
    </r>
  </si>
  <si>
    <t xml:space="preserve">Nota: </t>
  </si>
  <si>
    <t>(1) Os valores foram estimados de acordo com a quantitade de bolsas vigentes e seus respectivos valores.</t>
  </si>
  <si>
    <t>Quadro - Número de Bolsistas de Pós-Graduação (CNPq) ativos em 2021, por mês e Faculdade.</t>
  </si>
  <si>
    <t>Faculdade</t>
  </si>
  <si>
    <t>Quadro - Número de Bolsistas de Pós-Graduação (Fundect) ativos em 2021, por mês e Faculdade.</t>
  </si>
  <si>
    <t>Quadro - Número de Bolsistas de Pós-Graduação (CNPq) ativos em 2021, por mês, Faculdade e categoria (mestrado).</t>
  </si>
  <si>
    <t>Quadro - Número de Bolsistas de Pós-Graduação (CNPq) ativos em 2021, por mês, Faculdade e categoria (doutorado).</t>
  </si>
  <si>
    <t>Quadro - Número de Bolsistas de Pós-Graduação (Fundect) ativos em 2021, por mês, Faculdade e categoria (mestrado).</t>
  </si>
  <si>
    <t>Quadro - Número de Bolsistas de Pós-Graduação (Fundect) ativos em 2021, por mês, Faculdade e categoria (doutorado).</t>
  </si>
  <si>
    <t>Quadro - Número de Bolsistas de Pós-Graduação (CNPq e Fundect) ativos em 2021, por mês, Faculdade, Curso e categoria (mestrado).</t>
  </si>
  <si>
    <r>
      <rPr>
        <b/>
        <sz val="10"/>
        <color theme="1"/>
        <rFont val="Arial"/>
        <charset val="134"/>
      </rPr>
      <t xml:space="preserve">Curso </t>
    </r>
    <r>
      <rPr>
        <b/>
        <vertAlign val="superscript"/>
        <sz val="10"/>
        <color theme="1"/>
        <rFont val="Arial"/>
        <charset val="134"/>
      </rPr>
      <t>(1)</t>
    </r>
  </si>
  <si>
    <t>Administração Pública em Rede</t>
  </si>
  <si>
    <t>...</t>
  </si>
  <si>
    <t>Quadro - Número de Bolsistas de Pós-Graduação (CNPq e Fundect) ativos em 2021, por mês, Faculdade, Curso e categoria (doutorado).</t>
  </si>
  <si>
    <r>
      <rPr>
        <b/>
        <sz val="10"/>
        <color theme="1"/>
        <rFont val="Arial"/>
        <charset val="134"/>
      </rPr>
      <t>Quadro - Histórico do Número de Bolsistas de Pós-Graduação (CNPq e Fundect)</t>
    </r>
    <r>
      <rPr>
        <b/>
        <vertAlign val="superscript"/>
        <sz val="10"/>
        <color theme="1"/>
        <rFont val="Arial"/>
        <charset val="134"/>
      </rPr>
      <t>(1)</t>
    </r>
    <r>
      <rPr>
        <b/>
        <sz val="10"/>
        <color theme="1"/>
        <rFont val="Arial"/>
        <charset val="134"/>
      </rPr>
      <t>.</t>
    </r>
  </si>
  <si>
    <r>
      <rPr>
        <b/>
        <sz val="10"/>
        <color theme="1"/>
        <rFont val="Arial"/>
        <charset val="134"/>
      </rPr>
      <t>2019</t>
    </r>
    <r>
      <rPr>
        <b/>
        <vertAlign val="superscript"/>
        <sz val="10"/>
        <color theme="1"/>
        <rFont val="Arial"/>
        <charset val="134"/>
      </rPr>
      <t>(2)</t>
    </r>
  </si>
  <si>
    <r>
      <rPr>
        <b/>
        <sz val="10"/>
        <color theme="1"/>
        <rFont val="Arial"/>
        <charset val="134"/>
      </rPr>
      <t>2020</t>
    </r>
    <r>
      <rPr>
        <b/>
        <vertAlign val="superscript"/>
        <sz val="10"/>
        <color theme="1"/>
        <rFont val="Arial"/>
        <charset val="134"/>
      </rPr>
      <t>(3)</t>
    </r>
  </si>
  <si>
    <t>(1) Bolsas vigentes em 31/12 de cada exercício.</t>
  </si>
  <si>
    <t>(2) Os programas: Ciência e Tecnologia de Alimentos, Educação, Engenharia Agrícola e Química não enviaram as informações conforme solicitação efetuada nos dias 01/06 e 09/06/2020, através do e-mail da diplancoplan@ufgd.edu.br.</t>
  </si>
  <si>
    <t>(3) Os programas: Engenharia Agrícola e Ensino de Física não enviaram as informações conforme solicitação efetuada nos dias 08/06 e 21/06/2021, através do e-mail da diplancoplan@ufgd.edu.br.</t>
  </si>
  <si>
    <r>
      <rPr>
        <b/>
        <sz val="10"/>
        <color theme="1"/>
        <rFont val="Arial"/>
        <charset val="134"/>
      </rPr>
      <t>Quadro - Histórico do Número de Bolsistas de Pós-Graduação (CNPq e Fundect) ativos em 31/12, por mês, Faculdade, Curso e categoria (mestrado)</t>
    </r>
    <r>
      <rPr>
        <b/>
        <vertAlign val="superscript"/>
        <sz val="10"/>
        <color theme="1"/>
        <rFont val="Arial"/>
        <charset val="134"/>
      </rPr>
      <t>(1)</t>
    </r>
    <r>
      <rPr>
        <b/>
        <sz val="10"/>
        <color theme="1"/>
        <rFont val="Arial"/>
        <charset val="134"/>
      </rPr>
      <t>.</t>
    </r>
  </si>
  <si>
    <t>(2) Os programas: Ciência e Tecnologia de Alimentos, Educação, Engenharia Agrícola e Química não enviaram as informações  de 2019 conforme solicitação efetuada nos dias 01/06 e 09/06/2020, através do e-mail da diplancoplan@ufgd.edu.br.</t>
  </si>
  <si>
    <r>
      <rPr>
        <b/>
        <sz val="10"/>
        <rFont val="Arial"/>
        <charset val="134"/>
      </rPr>
      <t>Quadro - Histórico do Número de Bolsistas de Pós-Graduação (CNPq e Fundect) ativos em 31/12, por mês, Faculdade, Curso e categoria (doutorado)</t>
    </r>
    <r>
      <rPr>
        <b/>
        <vertAlign val="superscript"/>
        <sz val="10"/>
        <rFont val="Arial"/>
        <charset val="134"/>
      </rPr>
      <t>(1)</t>
    </r>
    <r>
      <rPr>
        <b/>
        <sz val="10"/>
        <rFont val="Arial"/>
        <charset val="134"/>
      </rPr>
      <t>.</t>
    </r>
  </si>
  <si>
    <t>Número de Bolsistas de Pós-Graduação (CNPq e Fundect) ativos em 2021, por mês.</t>
  </si>
  <si>
    <r>
      <rPr>
        <b/>
        <sz val="12"/>
        <color theme="0"/>
        <rFont val="Arial"/>
        <charset val="134"/>
      </rPr>
      <t>Valor estimado pago aos Bolsistas de Pós-Graduação (CNPq e Fundect) ativos em 2021, por mês</t>
    </r>
    <r>
      <rPr>
        <b/>
        <vertAlign val="superscript"/>
        <sz val="12"/>
        <color theme="0"/>
        <rFont val="Arial"/>
        <charset val="134"/>
      </rPr>
      <t>1</t>
    </r>
    <r>
      <rPr>
        <b/>
        <sz val="12"/>
        <color theme="0"/>
        <rFont val="Arial"/>
        <charset val="134"/>
      </rPr>
      <t>.</t>
    </r>
  </si>
  <si>
    <t>Nota: (1) Os valores foram estimados de acordo com a quantitade de bolsas vigentes e seus respectivos valores.</t>
  </si>
  <si>
    <t>Número de Bolsistas de Pós-Graduação (CNPq e Fundect) em 2021 - por Categoria e mês</t>
  </si>
  <si>
    <t>Histórico Número de Bolsistas de Pós-Graduação CNPq e FUNDECT .</t>
  </si>
  <si>
    <t>Quadro - Histórico do número de bolsas de produtividade em pesquisa do CNPq, segundo área do conhecimento.</t>
  </si>
  <si>
    <t>Grande Área CNPq</t>
  </si>
  <si>
    <t>Nº de bolsas-ano (BPQ)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</si>
  <si>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</si>
  <si>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</si>
  <si>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</si>
  <si>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</si>
  <si>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</si>
  <si>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</si>
  <si>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</si>
  <si>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</si>
  <si>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Fonte: COPQ/PROPP. Org.: DIPLAN/COPLAN/PROAP.</t>
  </si>
  <si>
    <t>Quadro - Histórico Grupos de Pesquisa segundo área do conhecimento.</t>
  </si>
  <si>
    <t>Grupos de Pesquisa</t>
  </si>
  <si>
    <t>Quadro - Histórico % Participação dos Grupos de Pesquisa e Recursos humanos segundo área do conhecimento.</t>
  </si>
  <si>
    <t>Quadro - Histórico do número de bolsas de produtividade em pesquisa do CNPq, segundo área do conhecimento, por nível.</t>
  </si>
  <si>
    <t>Nível:</t>
  </si>
  <si>
    <t>1B</t>
  </si>
  <si>
    <t>1C</t>
  </si>
  <si>
    <t>1D</t>
  </si>
  <si>
    <t>Quadro - Histórico do número de bolsas de produtividade em desenvolvimento tecnológico e extensão inovadora do CNPq, de doutores segundo área do conhecimento.</t>
  </si>
  <si>
    <t>Tecnologias</t>
  </si>
  <si>
    <t>Quadro - Relações entre Grupos de Pesquisa e Recursos humanos segundo área do conhecimento em 2020.</t>
  </si>
  <si>
    <t>Grupos de Pesquisa                        (G)</t>
  </si>
  <si>
    <t>Linhas de Pesquisa           (L)</t>
  </si>
  <si>
    <t>Pesquisadores             (P)</t>
  </si>
  <si>
    <t>Estudantes               (E)</t>
  </si>
  <si>
    <t>RELAÇÕES</t>
  </si>
  <si>
    <t>(L)/(G)</t>
  </si>
  <si>
    <t>(P)/(L)</t>
  </si>
  <si>
    <t>(P)/(G)</t>
  </si>
  <si>
    <t>(E)/(G)</t>
  </si>
  <si>
    <t>2021/1</t>
  </si>
  <si>
    <t>Histórico Número de Bolsas de Produtividade em Pesquisa do CNPq</t>
  </si>
  <si>
    <t>Histórico do número de bolsas de produtividade em pesquisa do CNPq, segundo área do conhecimento, por nível</t>
  </si>
  <si>
    <t>Nota: O CNPq classifica as bolsas de produtividade em pesquisa em dois níveis, 1 e 2, sendo que o nível 1, possui ainda uma gradação: A, B, C e D. O nível 1A  é considerado o nível mais elevado das bolsas de produtividade em pesquisa do CNPq.</t>
  </si>
  <si>
    <t>Histórico Grupos de Pesquisa segundo área do conhecimento</t>
  </si>
  <si>
    <t xml:space="preserve"> Histórico do número de bolsas de produtividade em pesquisa do CNPq, segundo área do conhecimento</t>
  </si>
  <si>
    <t>Quadro - Histórico do número de Projetos de Pesquisa da UFGD.</t>
  </si>
  <si>
    <t>Status Projetos de Pesquisa</t>
  </si>
  <si>
    <t>Iniciados (por exercício)</t>
  </si>
  <si>
    <t>Andamento*</t>
  </si>
  <si>
    <t>Pendentes**</t>
  </si>
  <si>
    <t>Concluídos***</t>
  </si>
  <si>
    <t>Fonte: COPQ/PROPP. Org. DIPLAN/COPLAN/PROAP.</t>
  </si>
  <si>
    <t>Nota: * Nos projetos em andamento foram considerados todos os projetos ativos ao longo de 2021.</t>
  </si>
  <si>
    <t xml:space="preserve">         ** Os projetos pendentes referem-se aqueles cuja vigência terminou no exercício de referência, mas que até 31/12 não havia chegado à PROPP o pedido de prorrogação ou o relatório final de conclusão.</t>
  </si>
  <si>
    <t xml:space="preserve">         *** São considerados projetos concluídos somente aqueles que entregaram o relatório final da execução do projeto (tanto do exercício de 2020 quanto de anos anteriores).</t>
  </si>
  <si>
    <t>Quadro  - Histórico do número de Projetos de Pesquisa (Iniciados) por Unidade Acadêmica.</t>
  </si>
  <si>
    <t>Unidade Acadêmica</t>
  </si>
  <si>
    <t>Projetos Iniciados</t>
  </si>
  <si>
    <t>EaD</t>
  </si>
  <si>
    <t>FAECA</t>
  </si>
  <si>
    <t>REITORIA</t>
  </si>
  <si>
    <t>Quadro  - Histórico do número de Projetos de Pesquisa (Em andamento) por Unidade Acadêmica.</t>
  </si>
  <si>
    <t>Projetos em Andamento</t>
  </si>
  <si>
    <t>HU</t>
  </si>
  <si>
    <t>Quadro  - Histórico do número de Projetos de Pesquisa (Concluídos) por Unidade Acadêmica.</t>
  </si>
  <si>
    <t>Projetos Concluídos</t>
  </si>
  <si>
    <t>2020*</t>
  </si>
  <si>
    <t>Nota: * Em 2020 um total de 97 projetos tiveram a vigência expirada, entretanto, nem todos entregaram o relatório final de conclusão.</t>
  </si>
  <si>
    <t>Quadro  - Histórico do número de Projetos de Pesquisa (Pendentes) por Unidade Acadêmica.</t>
  </si>
  <si>
    <t>Projetos Pendentes</t>
  </si>
  <si>
    <t>Nota: * Em 2020 um total de 95 projetos tiveram a vigência expirada, entretanto, nem todos entregaram o relatório final de conclusão. Na planilha enviada, não houve a distinção entre os que de fato foram concluídos, e os que estavam pendentes.</t>
  </si>
  <si>
    <t>Quadro  - Número de Projetos de Pesquisa (Iniciados em 2021) por Unidade Acadêmica e por mês.</t>
  </si>
  <si>
    <t>Projetos Iniciados em 2021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</si>
  <si>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</si>
  <si>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</si>
  <si>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</si>
  <si>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</si>
  <si>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</si>
  <si>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</si>
  <si>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</si>
  <si>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</si>
  <si>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</si>
  <si>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</si>
  <si>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</si>
  <si>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</si>
  <si>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Histórico de Projetos de Pesquisa Iniciados (em cada exercício)</t>
  </si>
  <si>
    <t>Número de projetos de Pesquisa Iniciados em 2021, por mês</t>
  </si>
  <si>
    <t>Histórico de Projetos de Pesquisa em andamento*</t>
  </si>
  <si>
    <t>Histórico de Projetos de Pesquisa Concluídos*</t>
  </si>
  <si>
    <t>Nota: *São considerados projetos concluídos somente aqueles que entregaram o relatório final da execução do projeto.</t>
  </si>
  <si>
    <t>Quadro - Quantidade de Apoio Financeiro aos projetos de Pesquisa em 2021, por modalidade e programa.</t>
  </si>
  <si>
    <t>Modalidade</t>
  </si>
  <si>
    <t>PAP-UA</t>
  </si>
  <si>
    <t>PAP-UFGD</t>
  </si>
  <si>
    <t>Análises de amostras</t>
  </si>
  <si>
    <t>Combustível</t>
  </si>
  <si>
    <t>Compra externa</t>
  </si>
  <si>
    <t>Inscrição em evento</t>
  </si>
  <si>
    <t>Manutenção de equipamento</t>
  </si>
  <si>
    <t>Materiais almoxarifado</t>
  </si>
  <si>
    <t>Materiais de consumo - compra externa</t>
  </si>
  <si>
    <t>Publicação capítulo</t>
  </si>
  <si>
    <t>Publicação de artigo</t>
  </si>
  <si>
    <t>Publicação livro</t>
  </si>
  <si>
    <t>Revisão de artigo</t>
  </si>
  <si>
    <t>Tradução de artigo</t>
  </si>
  <si>
    <t>Tradução livro</t>
  </si>
  <si>
    <t>Nota: * Orçamento referente ao exercício de 2021.</t>
  </si>
  <si>
    <t>Quadro - Valor do Apoio Financeiro aos projetos de Pesquisa em 2021, por modalidade e programa.</t>
  </si>
  <si>
    <t>Quadro - Quantidade de Apoio Financeiro aos projetos de Pesquisa em 2021 - PAP-UA, por Unidade Acadêmica e modalidade.</t>
  </si>
  <si>
    <t>Unidade Acadêmica/Modalidade</t>
  </si>
  <si>
    <t>Contagem de Pesquisador(a)</t>
  </si>
  <si>
    <t>Quadro - Valor do Apoio Financeiro aos projetos de Pesquisa em 2021 - PAP-UA, por Unidade Acadêmica e modalidade.</t>
  </si>
  <si>
    <t>Quadro - Quantidade de Apoio Financeiro aos projetos de Pesquisa em 2021 - PAP-UFGD, por Unidade Acadêmica e modalidade.</t>
  </si>
  <si>
    <t>Quadro - Valor do Apoio Financeiro aos projetos de Pesquisa em 2021 - PAP-UFGD, por Unidade Acadêmica e modalidade.</t>
  </si>
  <si>
    <t>Quantidade de Apoio Financeiro aos Projetos de Pesquisa em 2021, por programa</t>
  </si>
  <si>
    <t>Valor do Apoio Financeiro aos Projetos de Pesquisa em 2021, por programa</t>
  </si>
  <si>
    <t>Quantidade de Apoio Financeiro aos Projetos de Pesquisa em 2021 - PAP-UA, por modalidade</t>
  </si>
  <si>
    <t>Valor do Apoio Financeiro aos Projetos de Pesquisa em 2021 - PAP-UA, por modalidade</t>
  </si>
  <si>
    <t>Quantidade de Apoio Financeiro aos Projetos de Pesquisa em 2021 - PAP-UFGD, por modalidade</t>
  </si>
  <si>
    <t>Valor do Apoio Financeiro aos Projetos de Pesquisa em 2021 - PAP-UFGD, por modalidade</t>
  </si>
  <si>
    <t>DATA</t>
  </si>
  <si>
    <t>Versão</t>
  </si>
  <si>
    <t>ATUALIZAÇÃO/ALTERAÇÃO</t>
  </si>
  <si>
    <t>ATUALIZADO POR:</t>
  </si>
  <si>
    <t>Versão 6.1</t>
  </si>
  <si>
    <t>Finalização das correções apontadas no relatório de validação 2021</t>
  </si>
  <si>
    <t>Rozimare Rivas</t>
  </si>
  <si>
    <t>Versão 6.0</t>
  </si>
  <si>
    <t>Relatório 2021 validado pela Pró-Reitora de Ensino de Pós-Graduação e Pesquisa com Ressalvas</t>
  </si>
  <si>
    <r>
      <rPr>
        <sz val="10"/>
        <color rgb="FF009900"/>
        <rFont val="Arial"/>
        <charset val="134"/>
      </rPr>
      <t xml:space="preserve">Finalização da inserção dos dados de 2021. As informações referentes aos afastamentos de servidores para Pós-Graduação </t>
    </r>
    <r>
      <rPr>
        <i/>
        <sz val="10"/>
        <color rgb="FF009900"/>
        <rFont val="Arial"/>
        <charset val="134"/>
      </rPr>
      <t>Stricto Sensu</t>
    </r>
    <r>
      <rPr>
        <sz val="10"/>
        <color rgb="FF009900"/>
        <rFont val="Arial"/>
        <charset val="134"/>
      </rPr>
      <t xml:space="preserve"> passaram a compor o relatório da Pró-Reitoria de Gestão de Pessoas (PROGESP) a partir do relatório de 2021.</t>
    </r>
  </si>
  <si>
    <t>Vesrão 5.1</t>
  </si>
  <si>
    <t>Finalização das correções apontadas no relatório de validação 2020</t>
  </si>
  <si>
    <t>Versão 5.0</t>
  </si>
  <si>
    <t>Relatório 2020 validado pela Pró-Reitora de Ensino de Pós-Graduação e Pesquisa com Ressalvas</t>
  </si>
  <si>
    <t>Finalização da correção dos dados do histórico de vagas e concluintes, e inserção dos dados de 2020</t>
  </si>
  <si>
    <t>Versão 4.0</t>
  </si>
  <si>
    <t xml:space="preserve">Relatório 2019 validado pela Pró-Reitora de Ensino de Pós-Graduação e Pesquisa </t>
  </si>
  <si>
    <t>Relatório 2019 validado pela Pró-Reitora de Ensino de Pós-Graduação e Pesquisa com Ressalvas</t>
  </si>
  <si>
    <t>Finalização da inserção dos dados de 2019</t>
  </si>
  <si>
    <t>Versão 3.0</t>
  </si>
  <si>
    <t>Relatório 2018 validado pelo Pró-Reitor de Ensino de Pós-Graduação e Pesquisa  em exercício</t>
  </si>
  <si>
    <t>Finalização da inserção dos dados de 2018</t>
  </si>
  <si>
    <t>Retificação das informações de monografias, dissertações e teses defendidas</t>
  </si>
  <si>
    <t>Versão 2.0</t>
  </si>
  <si>
    <t>Relatório 2017 validado pelo Pró-Reitor de Ensino de Pós-Graduação e Pesquisa  em exercício</t>
  </si>
  <si>
    <t>Alteração do quadro Histórico do número de Projetos de Pesquisa da UFGD, pois inserida uma nova linha referente aos projetos pendentes.</t>
  </si>
  <si>
    <t>Retificação das informações do número de afastamentos concedidos em 2008, 2010, 2011, 2012, 2015 e 2016, pois foi efetuada a correção de datas de início dos afastamentos, bem como inserção de servidores que não constavam na planilha que havia sido carregada no Moodle.</t>
  </si>
  <si>
    <t>Versão 1.1</t>
  </si>
  <si>
    <r>
      <rPr>
        <sz val="10"/>
        <color rgb="FF009900"/>
        <rFont val="Arial"/>
        <charset val="134"/>
      </rPr>
      <t xml:space="preserve">Alteração </t>
    </r>
    <r>
      <rPr>
        <i/>
        <sz val="10"/>
        <color rgb="FF009900"/>
        <rFont val="Arial"/>
        <charset val="134"/>
      </rPr>
      <t>hiperlinks</t>
    </r>
    <r>
      <rPr>
        <sz val="10"/>
        <color rgb="FF009900"/>
        <rFont val="Arial"/>
        <charset val="134"/>
      </rPr>
      <t xml:space="preserve"> Capa.</t>
    </r>
  </si>
  <si>
    <t>Inserção do número de bolsas de produtividade em desenvolvimento tecnológico e extensão inovadora do CNPq, de doutores segundo área do conhecimento, do ano de 2016.</t>
  </si>
  <si>
    <r>
      <rPr>
        <sz val="10"/>
        <color rgb="FF009900"/>
        <rFont val="Arial"/>
        <charset val="134"/>
      </rPr>
      <t>Retificação das informações do número de monografias/artigos científicos de 2015 (curso de Direito, Educação Intercultural e  Ensino de Matemática - Matemática na Prática) e de 2016 (Educação Intercultural, Docência na Educação Infantil e Saúde Pública), conforme ORLANDO, Gislaine D. Nascimento.</t>
    </r>
    <r>
      <rPr>
        <b/>
        <sz val="10"/>
        <color rgb="FF009900"/>
        <rFont val="Arial"/>
        <charset val="134"/>
      </rPr>
      <t xml:space="preserve"> Dúvidas</t>
    </r>
    <r>
      <rPr>
        <sz val="10"/>
        <color rgb="FF009900"/>
        <rFont val="Arial"/>
        <charset val="134"/>
      </rPr>
      <t>. [mensagem pessoal]. Mensagem recebida por &lt;diplancoplan@ufgd.edu.br&gt; em 20 de junho de 2018.</t>
    </r>
  </si>
  <si>
    <r>
      <rPr>
        <sz val="10"/>
        <color rgb="FF009900"/>
        <rFont val="Arial"/>
        <charset val="134"/>
      </rPr>
      <t xml:space="preserve">Retificação das informações do número de teses (curso Entomomologia e Conservação da Biodiversidade) e dissertações (cursos: Agronomia, Ciencia e Tecnologia Ambiental,  Ensino de Física, Entomomologia e Conservação da Biodiversidade e Letras) do ano de 2016, conforme ORLANDO, Gislaine D. Nascimento. </t>
    </r>
    <r>
      <rPr>
        <b/>
        <sz val="10"/>
        <color rgb="FF009900"/>
        <rFont val="Arial"/>
        <charset val="134"/>
      </rPr>
      <t>Dúvidas</t>
    </r>
    <r>
      <rPr>
        <sz val="10"/>
        <color rgb="FF009900"/>
        <rFont val="Arial"/>
        <charset val="134"/>
      </rPr>
      <t>. [mensagem pessoal]. Mensagem recebida por &lt;diplancoplan@ufgd.edu.br&gt; em 20 de junho de 2018.</t>
    </r>
  </si>
  <si>
    <r>
      <rPr>
        <sz val="10"/>
        <color rgb="FF009900"/>
        <rFont val="Arial"/>
        <charset val="134"/>
      </rPr>
      <t>Retificação do número de Vagas Ofertadas no Mestrado em 2016, do quadro Histórico das Vagas Ofertadas Programas de Pós-Graduação</t>
    </r>
    <r>
      <rPr>
        <i/>
        <sz val="10"/>
        <color rgb="FF009900"/>
        <rFont val="Arial"/>
        <charset val="134"/>
      </rPr>
      <t xml:space="preserve"> Stricto Sensu</t>
    </r>
    <r>
      <rPr>
        <sz val="10"/>
        <color rgb="FF009900"/>
        <rFont val="Arial"/>
        <charset val="134"/>
      </rPr>
      <t>.</t>
    </r>
  </si>
  <si>
    <t>Inserção dos dados de 2016 nos gráficos resumo da Pós-Graduação.</t>
  </si>
  <si>
    <t>Inserção do número de alunos especiais 2015 e 2016 no Quadro - Histórico do número total de Matriculas no 1º  Semestre da Pós-Graduação da UFGD e no Quadro - Histórico do número total de Matriculas no 2º  Semestre da Pós-Graduação da UFGD.</t>
  </si>
  <si>
    <t>Inserção dos dados de 2017 e atualização dos gráficos.</t>
  </si>
  <si>
    <t>Versão 1.0</t>
  </si>
  <si>
    <t>Inclusão de Quadro na planilha "projetos_pesquisa" especificando projetos encerrados com e sem relatório, com atualização de quantidades desde 2006.</t>
  </si>
  <si>
    <t>Carolina Rosa</t>
  </si>
  <si>
    <t>Atualização do nº. total de concluintes da especialização 2014.</t>
  </si>
  <si>
    <t>Correção do nº. total de vagas ofertadas da residência médica 2015.</t>
  </si>
  <si>
    <t>Alteração de Tabelas para Quadros.</t>
  </si>
  <si>
    <t>Alteração do layout e logo da UFGD.</t>
  </si>
  <si>
    <t>Fernanda Langa</t>
  </si>
</sst>
</file>

<file path=xl/styles.xml><?xml version="1.0" encoding="utf-8"?>
<styleSheet xmlns="http://schemas.openxmlformats.org/spreadsheetml/2006/main">
  <numFmts count="11">
    <numFmt numFmtId="176" formatCode="&quot;R$&quot;\ #,##0.00;\-&quot;R$&quot;\ #,##0.00"/>
    <numFmt numFmtId="177" formatCode="_-* #,##0.00_-;\-* #,##0.00_-;_-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"/>
    <numFmt numFmtId="181" formatCode="_-&quot;R$&quot;\ * #,##0.00_-;\-&quot;R$&quot;\ * #,##0.00_-;_-&quot;R$&quot;\ * &quot;-&quot;??_-;_-@_-"/>
    <numFmt numFmtId="182" formatCode="&quot; R$ &quot;* #,##0.00\ ;&quot;-R$ &quot;* #,##0.00\ ;&quot; R$ &quot;* \-#\ ;@\ "/>
    <numFmt numFmtId="183" formatCode="&quot; R$ &quot;* #,##0.00\ ;&quot; R$ &quot;* \(#,##0.00\);&quot; R$ &quot;* \-#\ ;@\ "/>
    <numFmt numFmtId="184" formatCode="0_);\(0\)"/>
    <numFmt numFmtId="185" formatCode="&quot;R$&quot;\ #,##0.00"/>
    <numFmt numFmtId="186" formatCode="#,##0.0"/>
  </numFmts>
  <fonts count="95">
    <font>
      <sz val="11"/>
      <color theme="1"/>
      <name val="Calibri"/>
      <charset val="134"/>
      <scheme val="minor"/>
    </font>
    <font>
      <b/>
      <sz val="10"/>
      <color theme="0"/>
      <name val="Arial"/>
      <charset val="134"/>
    </font>
    <font>
      <sz val="10"/>
      <color rgb="FF009900"/>
      <name val="Arial"/>
      <charset val="134"/>
    </font>
    <font>
      <sz val="10"/>
      <color theme="1"/>
      <name val="Century Gothic"/>
      <charset val="134"/>
    </font>
    <font>
      <b/>
      <sz val="12"/>
      <color theme="0"/>
      <name val="Arial"/>
      <charset val="134"/>
    </font>
    <font>
      <sz val="11"/>
      <color theme="1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indexed="8"/>
      <name val="Arial"/>
      <charset val="134"/>
    </font>
    <font>
      <b/>
      <sz val="10"/>
      <color rgb="FFFFFF00"/>
      <name val="Arial"/>
      <charset val="134"/>
    </font>
    <font>
      <b/>
      <sz val="10"/>
      <color rgb="FFFFFF00"/>
      <name val="Century Gothic"/>
      <charset val="134"/>
    </font>
    <font>
      <b/>
      <sz val="10"/>
      <color theme="1"/>
      <name val="Century Gothic"/>
      <charset val="134"/>
    </font>
    <font>
      <sz val="10"/>
      <color theme="1"/>
      <name val="Calibri"/>
      <charset val="134"/>
      <scheme val="minor"/>
    </font>
    <font>
      <b/>
      <sz val="10"/>
      <name val="Century Gothic"/>
      <charset val="134"/>
    </font>
    <font>
      <sz val="10"/>
      <color indexed="8"/>
      <name val="Century Gothic"/>
      <charset val="134"/>
    </font>
    <font>
      <b/>
      <sz val="10"/>
      <color rgb="FFFF0000"/>
      <name val="Century Gothic"/>
      <charset val="134"/>
    </font>
    <font>
      <sz val="10"/>
      <color theme="4"/>
      <name val="Calibri"/>
      <charset val="134"/>
      <scheme val="minor"/>
    </font>
    <font>
      <sz val="10"/>
      <color theme="0"/>
      <name val="Arial"/>
      <charset val="134"/>
    </font>
    <font>
      <sz val="11"/>
      <color theme="0"/>
      <name val="Calibri"/>
      <charset val="134"/>
      <scheme val="minor"/>
    </font>
    <font>
      <sz val="10"/>
      <color indexed="8"/>
      <name val="Arial"/>
      <charset val="134"/>
    </font>
    <font>
      <sz val="11"/>
      <name val="Calibri"/>
      <charset val="134"/>
      <scheme val="minor"/>
    </font>
    <font>
      <sz val="10"/>
      <color rgb="FF7030A0"/>
      <name val="Arial"/>
      <charset val="134"/>
    </font>
    <font>
      <b/>
      <sz val="10"/>
      <color rgb="FF7030A0"/>
      <name val="Arial"/>
      <charset val="134"/>
    </font>
    <font>
      <b/>
      <sz val="10"/>
      <color rgb="FFFF0000"/>
      <name val="Arial"/>
      <charset val="134"/>
    </font>
    <font>
      <sz val="11"/>
      <name val="Arial"/>
      <charset val="134"/>
    </font>
    <font>
      <b/>
      <sz val="9.5"/>
      <name val="Arial"/>
      <charset val="134"/>
    </font>
    <font>
      <b/>
      <sz val="10"/>
      <color indexed="8"/>
      <name val="Century Gothic"/>
      <charset val="134"/>
    </font>
    <font>
      <sz val="10"/>
      <name val="Century Gothic"/>
      <charset val="134"/>
    </font>
    <font>
      <sz val="9"/>
      <color theme="1"/>
      <name val="Arial"/>
      <charset val="134"/>
    </font>
    <font>
      <sz val="10"/>
      <color rgb="FFFF0000"/>
      <name val="Arial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color theme="1"/>
      <name val="Tahoma"/>
      <charset val="134"/>
    </font>
    <font>
      <sz val="10"/>
      <color indexed="22"/>
      <name val="Century Gothic"/>
      <charset val="134"/>
    </font>
    <font>
      <sz val="10"/>
      <color rgb="FF000000"/>
      <name val="Arial"/>
      <charset val="134"/>
    </font>
    <font>
      <sz val="10"/>
      <color indexed="22"/>
      <name val="Arial"/>
      <charset val="134"/>
    </font>
    <font>
      <sz val="12"/>
      <name val="Tahoma"/>
      <charset val="134"/>
    </font>
    <font>
      <sz val="10"/>
      <name val="Tahoma"/>
      <charset val="134"/>
    </font>
    <font>
      <b/>
      <sz val="12"/>
      <color theme="0"/>
      <name val="Century Gothic"/>
      <charset val="134"/>
    </font>
    <font>
      <b/>
      <sz val="18"/>
      <color rgb="FFFFFF00"/>
      <name val="Arial"/>
      <charset val="134"/>
    </font>
    <font>
      <vertAlign val="superscript"/>
      <sz val="10"/>
      <color theme="1"/>
      <name val="Arial"/>
      <charset val="134"/>
    </font>
    <font>
      <b/>
      <sz val="12"/>
      <name val="Arial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b/>
      <sz val="12"/>
      <color rgb="FFFFFF00"/>
      <name val="Arial"/>
      <charset val="134"/>
    </font>
    <font>
      <sz val="11"/>
      <color rgb="FF008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0"/>
      <color rgb="FFFFFFFF"/>
      <name val="Calibri"/>
      <charset val="1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0000"/>
      <name val="Calibri"/>
      <charset val="1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0"/>
      <color rgb="FF996600"/>
      <name val="Calibri"/>
      <charset val="1"/>
    </font>
    <font>
      <u/>
      <sz val="10"/>
      <color rgb="FF0000EE"/>
      <name val="Calibri"/>
      <charset val="1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0"/>
      <color rgb="FF000000"/>
      <name val="Calibri"/>
      <charset val="1"/>
    </font>
    <font>
      <sz val="10"/>
      <color rgb="FFFFFFFF"/>
      <name val="Calibri"/>
      <charset val="1"/>
    </font>
    <font>
      <sz val="10"/>
      <color rgb="FFCC0000"/>
      <name val="Calibri"/>
      <charset val="1"/>
    </font>
    <font>
      <i/>
      <sz val="10"/>
      <color rgb="FF808080"/>
      <name val="Calibri"/>
      <charset val="1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2"/>
      <color rgb="FF000000"/>
      <name val="Calibri"/>
      <charset val="1"/>
    </font>
    <font>
      <sz val="10"/>
      <color rgb="FF006600"/>
      <name val="Calibri"/>
      <charset val="1"/>
    </font>
    <font>
      <sz val="18"/>
      <color rgb="FF000000"/>
      <name val="Calibri"/>
      <charset val="1"/>
    </font>
    <font>
      <u/>
      <sz val="11"/>
      <color rgb="FF0000FF"/>
      <name val="Calibri"/>
      <charset val="1"/>
    </font>
    <font>
      <sz val="10"/>
      <color rgb="FF333333"/>
      <name val="Calibri"/>
      <charset val="1"/>
    </font>
    <font>
      <i/>
      <sz val="10"/>
      <color rgb="FF009900"/>
      <name val="Arial"/>
      <charset val="134"/>
    </font>
    <font>
      <b/>
      <sz val="10"/>
      <color rgb="FF009900"/>
      <name val="Arial"/>
      <charset val="134"/>
    </font>
    <font>
      <b/>
      <vertAlign val="superscript"/>
      <sz val="12"/>
      <color theme="0"/>
      <name val="Arial"/>
      <charset val="134"/>
    </font>
    <font>
      <b/>
      <vertAlign val="superscript"/>
      <sz val="10"/>
      <color theme="1"/>
      <name val="Arial"/>
      <charset val="134"/>
    </font>
    <font>
      <sz val="10"/>
      <color theme="1"/>
      <name val="Times New Roman"/>
      <charset val="134"/>
    </font>
    <font>
      <b/>
      <vertAlign val="superscript"/>
      <sz val="10"/>
      <name val="Arial"/>
      <charset val="134"/>
    </font>
    <font>
      <b/>
      <i/>
      <sz val="10"/>
      <color theme="1"/>
      <name val="Arial"/>
      <charset val="134"/>
    </font>
    <font>
      <b/>
      <sz val="10"/>
      <name val="Times New Roman"/>
      <charset val="134"/>
    </font>
    <font>
      <b/>
      <sz val="10"/>
      <color theme="1"/>
      <name val="Times New Roman"/>
      <charset val="134"/>
    </font>
    <font>
      <b/>
      <i/>
      <sz val="12"/>
      <color theme="0"/>
      <name val="Arial"/>
      <charset val="134"/>
    </font>
    <font>
      <b/>
      <i/>
      <sz val="10"/>
      <name val="Arial"/>
      <charset val="134"/>
    </font>
    <font>
      <sz val="10"/>
      <name val="Times New Roman"/>
      <charset val="134"/>
    </font>
    <font>
      <vertAlign val="superscript"/>
      <sz val="10"/>
      <name val="Arial"/>
      <charset val="134"/>
    </font>
    <font>
      <sz val="8"/>
      <name val="Tahoma"/>
      <charset val="134"/>
    </font>
    <font>
      <b/>
      <sz val="14"/>
      <name val="Tahoma"/>
      <charset val="134"/>
    </font>
  </fonts>
  <fills count="5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8960844752342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C0000"/>
        <bgColor rgb="FFC0000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rgb="FFEBF1DE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DDDDDD"/>
        <bgColor rgb="FFDCE6F2"/>
      </patternFill>
    </fill>
    <fill>
      <patternFill patternType="solid">
        <fgColor rgb="FF000000"/>
        <bgColor rgb="FF003600"/>
      </patternFill>
    </fill>
    <fill>
      <patternFill patternType="solid">
        <fgColor theme="7"/>
        <bgColor indexed="64"/>
      </patternFill>
    </fill>
    <fill>
      <patternFill patternType="solid">
        <fgColor rgb="FFFFCCCC"/>
        <bgColor rgb="FFE6B9B8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808080"/>
        <bgColor rgb="FF878787"/>
      </patternFill>
    </fill>
    <fill>
      <patternFill patternType="solid">
        <fgColor rgb="FFCCFFCC"/>
        <bgColor rgb="FFDBEEF4"/>
      </patternFill>
    </fill>
  </fills>
  <borders count="80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 style="medium">
        <color theme="0" tint="-0.249946592608417"/>
      </right>
      <top style="medium">
        <color theme="0" tint="-0.249946592608417"/>
      </top>
      <bottom style="medium">
        <color theme="0" tint="-0.249946592608417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/>
      <top style="medium">
        <color theme="0" tint="-0.249946592608417"/>
      </top>
      <bottom/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 style="medium">
        <color theme="0" tint="-0.249946592608417"/>
      </left>
      <right/>
      <top/>
      <bottom/>
      <diagonal/>
    </border>
    <border>
      <left/>
      <right style="medium">
        <color theme="0" tint="-0.249946592608417"/>
      </right>
      <top/>
      <bottom/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/>
      <right/>
      <top/>
      <bottom style="medium">
        <color theme="0" tint="-0.249946592608417"/>
      </bottom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5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indexed="65"/>
      </top>
      <bottom/>
      <diagonal/>
    </border>
    <border>
      <left style="thin">
        <color theme="1"/>
      </left>
      <right style="thin">
        <color theme="1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77">
    <xf numFmtId="0" fontId="0" fillId="0" borderId="0"/>
    <xf numFmtId="0" fontId="50" fillId="19" borderId="0" applyBorder="0" applyProtection="0"/>
    <xf numFmtId="177" fontId="0" fillId="0" borderId="0" applyFont="0" applyFill="0" applyBorder="0" applyAlignment="0" applyProtection="0"/>
    <xf numFmtId="178" fontId="14" fillId="0" borderId="0" applyFont="0" applyFill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3" fillId="0" borderId="71" applyNumberFormat="0" applyFill="0" applyAlignment="0" applyProtection="0">
      <alignment vertical="center"/>
    </xf>
    <xf numFmtId="0" fontId="55" fillId="26" borderId="72" applyNumberFormat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5" fillId="0" borderId="0"/>
    <xf numFmtId="181" fontId="14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32" borderId="73" applyNumberFormat="0" applyFont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41" borderId="0" applyBorder="0" applyProtection="0"/>
    <xf numFmtId="0" fontId="64" fillId="0" borderId="0" applyBorder="0" applyProtection="0"/>
    <xf numFmtId="0" fontId="59" fillId="0" borderId="75" applyNumberFormat="0" applyFill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68" fillId="0" borderId="75" applyNumberFormat="0" applyFill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57" fillId="0" borderId="0" applyBorder="0" applyProtection="0"/>
    <xf numFmtId="0" fontId="58" fillId="0" borderId="74" applyNumberFormat="0" applyFill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67" fillId="0" borderId="0" applyBorder="0" applyProtection="0"/>
    <xf numFmtId="0" fontId="71" fillId="48" borderId="76" applyNumberFormat="0" applyAlignment="0" applyProtection="0">
      <alignment vertical="center"/>
    </xf>
    <xf numFmtId="0" fontId="72" fillId="49" borderId="77" applyNumberFormat="0" applyAlignment="0" applyProtection="0">
      <alignment vertical="center"/>
    </xf>
    <xf numFmtId="0" fontId="73" fillId="49" borderId="76" applyNumberFormat="0" applyAlignment="0" applyProtection="0">
      <alignment vertical="center"/>
    </xf>
    <xf numFmtId="0" fontId="61" fillId="0" borderId="0" applyBorder="0" applyProtection="0"/>
    <xf numFmtId="0" fontId="74" fillId="0" borderId="78" applyNumberFormat="0" applyFill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182" fontId="57" fillId="0" borderId="0" applyBorder="0" applyProtection="0"/>
    <xf numFmtId="0" fontId="49" fillId="36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183" fontId="57" fillId="0" borderId="0" applyBorder="0" applyProtection="0"/>
    <xf numFmtId="0" fontId="49" fillId="27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75" fillId="0" borderId="0" applyBorder="0" applyProtection="0"/>
    <xf numFmtId="0" fontId="48" fillId="17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65" fillId="39" borderId="0" applyBorder="0" applyProtection="0"/>
    <xf numFmtId="0" fontId="60" fillId="35" borderId="0" applyBorder="0" applyProtection="0"/>
    <xf numFmtId="0" fontId="65" fillId="52" borderId="0" applyBorder="0" applyProtection="0"/>
    <xf numFmtId="0" fontId="64" fillId="38" borderId="0" applyBorder="0" applyProtection="0"/>
    <xf numFmtId="0" fontId="57" fillId="0" borderId="0" applyBorder="0" applyProtection="0"/>
    <xf numFmtId="0" fontId="76" fillId="53" borderId="0" applyBorder="0" applyProtection="0"/>
    <xf numFmtId="0" fontId="77" fillId="0" borderId="0" applyBorder="0" applyProtection="0"/>
    <xf numFmtId="0" fontId="78" fillId="0" borderId="0" applyBorder="0" applyProtection="0"/>
    <xf numFmtId="0" fontId="57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57" fillId="0" borderId="0"/>
    <xf numFmtId="0" fontId="79" fillId="35" borderId="79" applyProtection="0"/>
    <xf numFmtId="9" fontId="57" fillId="0" borderId="0" applyBorder="0" applyProtection="0"/>
    <xf numFmtId="0" fontId="57" fillId="0" borderId="0" applyBorder="0" applyProtection="0"/>
    <xf numFmtId="0" fontId="66" fillId="0" borderId="0" applyBorder="0" applyProtection="0"/>
  </cellStyleXfs>
  <cellXfs count="88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5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/>
    <xf numFmtId="0" fontId="0" fillId="3" borderId="0" xfId="0" applyFill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6" fillId="3" borderId="10" xfId="70" applyFont="1" applyFill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3" borderId="0" xfId="70" applyFont="1" applyFill="1" applyBorder="1" applyAlignment="1">
      <alignment vertical="center"/>
    </xf>
    <xf numFmtId="0" fontId="6" fillId="3" borderId="0" xfId="70" applyFont="1" applyFill="1" applyBorder="1" applyAlignment="1">
      <alignment horizontal="center"/>
    </xf>
    <xf numFmtId="0" fontId="5" fillId="0" borderId="0" xfId="0" applyFont="1" applyBorder="1"/>
    <xf numFmtId="0" fontId="5" fillId="0" borderId="13" xfId="0" applyFont="1" applyBorder="1"/>
    <xf numFmtId="0" fontId="6" fillId="3" borderId="0" xfId="70" applyFont="1" applyFill="1" applyBorder="1" applyAlignment="1">
      <alignment horizontal="center" vertical="center"/>
    </xf>
    <xf numFmtId="0" fontId="7" fillId="3" borderId="0" xfId="70" applyFont="1" applyFill="1" applyBorder="1" applyAlignment="1">
      <alignment horizontal="center"/>
    </xf>
    <xf numFmtId="184" fontId="6" fillId="3" borderId="0" xfId="70" applyNumberFormat="1" applyFont="1" applyFill="1" applyBorder="1" applyAlignment="1">
      <alignment horizontal="center"/>
    </xf>
    <xf numFmtId="0" fontId="7" fillId="3" borderId="0" xfId="70" applyFont="1" applyFill="1" applyBorder="1" applyAlignment="1">
      <alignment horizontal="left"/>
    </xf>
    <xf numFmtId="0" fontId="7" fillId="0" borderId="0" xfId="70" applyFont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8" fillId="0" borderId="0" xfId="0" applyFont="1" applyBorder="1"/>
    <xf numFmtId="0" fontId="7" fillId="3" borderId="0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58" fontId="7" fillId="3" borderId="0" xfId="0" applyNumberFormat="1" applyFont="1" applyFill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Border="1"/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5" fillId="0" borderId="15" xfId="0" applyFont="1" applyBorder="1"/>
    <xf numFmtId="0" fontId="5" fillId="0" borderId="16" xfId="0" applyFont="1" applyBorder="1"/>
    <xf numFmtId="0" fontId="8" fillId="0" borderId="16" xfId="0" applyFont="1" applyBorder="1" applyAlignment="1">
      <alignment horizontal="left" wrapText="1"/>
    </xf>
    <xf numFmtId="0" fontId="0" fillId="0" borderId="0" xfId="0" applyBorder="1"/>
    <xf numFmtId="0" fontId="10" fillId="0" borderId="0" xfId="0" applyFont="1" applyAlignment="1"/>
    <xf numFmtId="0" fontId="8" fillId="0" borderId="0" xfId="0" applyFont="1"/>
    <xf numFmtId="0" fontId="11" fillId="0" borderId="0" xfId="0" applyFont="1" applyFill="1" applyAlignment="1"/>
    <xf numFmtId="0" fontId="12" fillId="0" borderId="0" xfId="0" applyFont="1" applyFill="1" applyAlignment="1"/>
    <xf numFmtId="0" fontId="6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Alignment="1"/>
    <xf numFmtId="0" fontId="13" fillId="0" borderId="0" xfId="0" applyFont="1" applyFill="1" applyAlignment="1"/>
    <xf numFmtId="0" fontId="9" fillId="0" borderId="17" xfId="0" applyFont="1" applyBorder="1" applyAlignment="1">
      <alignment horizontal="left" vertical="center" wrapText="1"/>
    </xf>
    <xf numFmtId="0" fontId="14" fillId="0" borderId="0" xfId="0" applyFont="1"/>
    <xf numFmtId="185" fontId="8" fillId="0" borderId="20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9" fillId="0" borderId="19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indent="1"/>
    </xf>
    <xf numFmtId="0" fontId="8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/>
    <xf numFmtId="0" fontId="3" fillId="0" borderId="0" xfId="0" applyFont="1" applyBorder="1"/>
    <xf numFmtId="0" fontId="13" fillId="0" borderId="0" xfId="0" applyFont="1" applyFill="1" applyBorder="1" applyAlignment="1"/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8" fillId="3" borderId="0" xfId="7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176" fontId="9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18" fillId="0" borderId="0" xfId="0" applyFont="1"/>
    <xf numFmtId="176" fontId="9" fillId="0" borderId="19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0" fontId="0" fillId="0" borderId="0" xfId="0" applyFont="1" applyBorder="1"/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 indent="1"/>
    </xf>
    <xf numFmtId="0" fontId="8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176" fontId="9" fillId="0" borderId="28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 horizontal="center"/>
    </xf>
    <xf numFmtId="176" fontId="9" fillId="0" borderId="30" xfId="0" applyNumberFormat="1" applyFont="1" applyBorder="1" applyAlignment="1">
      <alignment horizontal="center"/>
    </xf>
    <xf numFmtId="176" fontId="9" fillId="0" borderId="31" xfId="0" applyNumberFormat="1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10" fillId="0" borderId="21" xfId="0" applyFont="1" applyBorder="1"/>
    <xf numFmtId="0" fontId="9" fillId="0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/>
    <xf numFmtId="0" fontId="11" fillId="0" borderId="0" xfId="0" applyFont="1" applyFill="1" applyBorder="1" applyAlignment="1"/>
    <xf numFmtId="0" fontId="9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2" fillId="0" borderId="0" xfId="0" applyFont="1"/>
    <xf numFmtId="0" fontId="6" fillId="0" borderId="0" xfId="0" applyFont="1" applyAlignment="1"/>
    <xf numFmtId="0" fontId="6" fillId="0" borderId="0" xfId="0" applyFont="1" applyFill="1" applyAlignment="1"/>
    <xf numFmtId="0" fontId="9" fillId="0" borderId="1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1" xfId="0" applyFont="1" applyBorder="1"/>
    <xf numFmtId="0" fontId="23" fillId="0" borderId="0" xfId="0" applyFont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24" fillId="0" borderId="0" xfId="2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7" fillId="3" borderId="15" xfId="70" applyFont="1" applyFill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45" xfId="2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" fontId="7" fillId="0" borderId="46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vertical="center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horizontal="center" wrapText="1"/>
    </xf>
    <xf numFmtId="3" fontId="7" fillId="0" borderId="39" xfId="0" applyNumberFormat="1" applyFont="1" applyFill="1" applyBorder="1" applyAlignment="1">
      <alignment horizontal="center" wrapText="1"/>
    </xf>
    <xf numFmtId="3" fontId="6" fillId="0" borderId="35" xfId="2" applyNumberFormat="1" applyFont="1" applyFill="1" applyBorder="1" applyAlignment="1">
      <alignment horizontal="left" vertical="center"/>
    </xf>
    <xf numFmtId="3" fontId="6" fillId="0" borderId="35" xfId="2" applyNumberFormat="1" applyFont="1" applyFill="1" applyBorder="1" applyAlignment="1">
      <alignment horizontal="center" vertical="center"/>
    </xf>
    <xf numFmtId="3" fontId="6" fillId="0" borderId="36" xfId="2" applyNumberFormat="1" applyFont="1" applyFill="1" applyBorder="1" applyAlignment="1">
      <alignment horizontal="center" vertical="center"/>
    </xf>
    <xf numFmtId="0" fontId="7" fillId="3" borderId="46" xfId="70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 applyFill="1" applyAlignment="1"/>
    <xf numFmtId="0" fontId="7" fillId="0" borderId="0" xfId="0" applyFont="1" applyFill="1"/>
    <xf numFmtId="0" fontId="6" fillId="0" borderId="3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/>
    </xf>
    <xf numFmtId="0" fontId="10" fillId="3" borderId="0" xfId="0" applyFont="1" applyFill="1" applyAlignment="1"/>
    <xf numFmtId="0" fontId="7" fillId="3" borderId="0" xfId="0" applyFont="1" applyFill="1" applyAlignment="1"/>
    <xf numFmtId="0" fontId="7" fillId="3" borderId="0" xfId="0" applyFont="1" applyFill="1"/>
    <xf numFmtId="0" fontId="7" fillId="0" borderId="47" xfId="2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/>
    </xf>
    <xf numFmtId="3" fontId="6" fillId="0" borderId="42" xfId="2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33" xfId="2" applyNumberFormat="1" applyFont="1" applyFill="1" applyBorder="1" applyAlignment="1">
      <alignment horizontal="center" vertical="center"/>
    </xf>
    <xf numFmtId="0" fontId="6" fillId="0" borderId="39" xfId="2" applyNumberFormat="1" applyFont="1" applyFill="1" applyBorder="1" applyAlignment="1">
      <alignment horizontal="center" vertical="center"/>
    </xf>
    <xf numFmtId="0" fontId="6" fillId="0" borderId="48" xfId="2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3" fontId="7" fillId="3" borderId="40" xfId="0" applyNumberFormat="1" applyFont="1" applyFill="1" applyBorder="1" applyAlignment="1">
      <alignment horizontal="center" vertical="center" wrapText="1"/>
    </xf>
    <xf numFmtId="0" fontId="7" fillId="0" borderId="33" xfId="2" applyNumberFormat="1" applyFont="1" applyFill="1" applyBorder="1" applyAlignment="1">
      <alignment horizontal="center" vertical="center"/>
    </xf>
    <xf numFmtId="0" fontId="7" fillId="0" borderId="32" xfId="2" applyNumberFormat="1" applyFont="1" applyFill="1" applyBorder="1" applyAlignment="1">
      <alignment horizontal="center" vertical="center"/>
    </xf>
    <xf numFmtId="0" fontId="8" fillId="0" borderId="48" xfId="2" applyNumberFormat="1" applyFont="1" applyFill="1" applyBorder="1" applyAlignment="1">
      <alignment horizontal="center" vertical="center"/>
    </xf>
    <xf numFmtId="3" fontId="7" fillId="3" borderId="46" xfId="0" applyNumberFormat="1" applyFon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center" wrapText="1"/>
    </xf>
    <xf numFmtId="3" fontId="8" fillId="3" borderId="0" xfId="0" applyNumberFormat="1" applyFont="1" applyFill="1" applyBorder="1" applyAlignment="1">
      <alignment horizontal="center" wrapText="1"/>
    </xf>
    <xf numFmtId="3" fontId="8" fillId="3" borderId="46" xfId="0" applyNumberFormat="1" applyFont="1" applyFill="1" applyBorder="1" applyAlignment="1">
      <alignment horizontal="center" wrapText="1"/>
    </xf>
    <xf numFmtId="3" fontId="8" fillId="0" borderId="39" xfId="0" applyNumberFormat="1" applyFont="1" applyFill="1" applyBorder="1" applyAlignment="1">
      <alignment horizontal="center" wrapText="1"/>
    </xf>
    <xf numFmtId="0" fontId="8" fillId="0" borderId="32" xfId="2" applyNumberFormat="1" applyFont="1" applyFill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4" fontId="8" fillId="0" borderId="46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9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3" fontId="8" fillId="3" borderId="49" xfId="0" applyNumberFormat="1" applyFont="1" applyFill="1" applyBorder="1" applyAlignment="1">
      <alignment horizontal="center" wrapText="1"/>
    </xf>
    <xf numFmtId="3" fontId="8" fillId="3" borderId="40" xfId="0" applyNumberFormat="1" applyFont="1" applyFill="1" applyBorder="1" applyAlignment="1">
      <alignment horizontal="center" wrapText="1"/>
    </xf>
    <xf numFmtId="3" fontId="8" fillId="0" borderId="48" xfId="0" applyNumberFormat="1" applyFont="1" applyFill="1" applyBorder="1" applyAlignment="1">
      <alignment horizontal="center" wrapText="1"/>
    </xf>
    <xf numFmtId="3" fontId="9" fillId="0" borderId="41" xfId="2" applyNumberFormat="1" applyFont="1" applyFill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4" fontId="8" fillId="0" borderId="48" xfId="0" applyNumberFormat="1" applyFont="1" applyBorder="1" applyAlignment="1">
      <alignment horizontal="center" vertical="center"/>
    </xf>
    <xf numFmtId="0" fontId="26" fillId="0" borderId="0" xfId="0" applyFont="1"/>
    <xf numFmtId="0" fontId="9" fillId="0" borderId="33" xfId="2" applyNumberFormat="1" applyFont="1" applyFill="1" applyBorder="1" applyAlignment="1">
      <alignment horizontal="center" vertical="center"/>
    </xf>
    <xf numFmtId="0" fontId="9" fillId="0" borderId="39" xfId="2" applyNumberFormat="1" applyFont="1" applyFill="1" applyBorder="1" applyAlignment="1">
      <alignment horizontal="center" vertical="center"/>
    </xf>
    <xf numFmtId="0" fontId="9" fillId="0" borderId="48" xfId="2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 wrapText="1"/>
    </xf>
    <xf numFmtId="3" fontId="8" fillId="3" borderId="40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" fontId="7" fillId="3" borderId="48" xfId="0" applyNumberFormat="1" applyFont="1" applyFill="1" applyBorder="1" applyAlignment="1">
      <alignment horizontal="center" vertical="center" wrapText="1"/>
    </xf>
    <xf numFmtId="3" fontId="7" fillId="3" borderId="0" xfId="70" applyNumberFormat="1" applyFont="1" applyFill="1" applyBorder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3" fontId="7" fillId="3" borderId="42" xfId="0" applyNumberFormat="1" applyFont="1" applyFill="1" applyBorder="1" applyAlignment="1">
      <alignment horizontal="center" vertical="center" wrapText="1"/>
    </xf>
    <xf numFmtId="3" fontId="7" fillId="3" borderId="49" xfId="0" applyNumberFormat="1" applyFont="1" applyFill="1" applyBorder="1" applyAlignment="1">
      <alignment horizontal="center" vertical="center" wrapText="1"/>
    </xf>
    <xf numFmtId="3" fontId="8" fillId="3" borderId="49" xfId="0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/>
    <xf numFmtId="0" fontId="6" fillId="3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13" fillId="0" borderId="0" xfId="0" applyFont="1" applyBorder="1"/>
    <xf numFmtId="0" fontId="16" fillId="0" borderId="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3" fontId="6" fillId="0" borderId="41" xfId="2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3" fontId="7" fillId="3" borderId="32" xfId="0" applyNumberFormat="1" applyFont="1" applyFill="1" applyBorder="1" applyAlignment="1">
      <alignment horizontal="center" vertical="center" wrapText="1"/>
    </xf>
    <xf numFmtId="3" fontId="8" fillId="3" borderId="48" xfId="0" applyNumberFormat="1" applyFont="1" applyFill="1" applyBorder="1" applyAlignment="1">
      <alignment horizontal="center" vertical="center" wrapText="1"/>
    </xf>
    <xf numFmtId="3" fontId="8" fillId="3" borderId="32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3" borderId="0" xfId="70" applyFont="1" applyFill="1" applyBorder="1" applyAlignment="1">
      <alignment horizontal="left"/>
    </xf>
    <xf numFmtId="0" fontId="7" fillId="3" borderId="14" xfId="70" applyFont="1" applyFill="1" applyBorder="1" applyAlignment="1">
      <alignment horizontal="left"/>
    </xf>
    <xf numFmtId="0" fontId="6" fillId="0" borderId="0" xfId="0" applyFont="1"/>
    <xf numFmtId="0" fontId="9" fillId="0" borderId="0" xfId="0" applyFont="1"/>
    <xf numFmtId="0" fontId="9" fillId="0" borderId="1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2" xfId="0" applyFont="1" applyBorder="1" applyAlignment="1">
      <alignment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46" xfId="0" applyNumberFormat="1" applyFont="1" applyFill="1" applyBorder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85" fontId="8" fillId="0" borderId="39" xfId="0" applyNumberFormat="1" applyFont="1" applyFill="1" applyBorder="1" applyAlignment="1">
      <alignment horizontal="center" vertical="center"/>
    </xf>
    <xf numFmtId="185" fontId="9" fillId="0" borderId="2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38" xfId="0" applyFont="1" applyBorder="1" applyAlignment="1">
      <alignment horizontal="left" vertical="center" wrapText="1"/>
    </xf>
    <xf numFmtId="0" fontId="8" fillId="0" borderId="0" xfId="0" applyFont="1" applyFill="1" applyAlignment="1"/>
    <xf numFmtId="0" fontId="30" fillId="0" borderId="0" xfId="0" applyFont="1"/>
    <xf numFmtId="0" fontId="7" fillId="4" borderId="0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9" fontId="8" fillId="0" borderId="0" xfId="5" applyFont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85" fontId="8" fillId="0" borderId="49" xfId="0" applyNumberFormat="1" applyFont="1" applyFill="1" applyBorder="1" applyAlignment="1">
      <alignment horizontal="center" vertical="center"/>
    </xf>
    <xf numFmtId="185" fontId="6" fillId="0" borderId="49" xfId="0" applyNumberFormat="1" applyFont="1" applyFill="1" applyBorder="1" applyAlignment="1">
      <alignment horizontal="center" vertical="center"/>
    </xf>
    <xf numFmtId="185" fontId="8" fillId="0" borderId="48" xfId="0" applyNumberFormat="1" applyFont="1" applyFill="1" applyBorder="1" applyAlignment="1">
      <alignment horizontal="center" vertical="center" wrapText="1"/>
    </xf>
    <xf numFmtId="185" fontId="6" fillId="0" borderId="48" xfId="0" applyNumberFormat="1" applyFont="1" applyFill="1" applyBorder="1" applyAlignment="1">
      <alignment horizontal="center" vertical="center" wrapText="1"/>
    </xf>
    <xf numFmtId="185" fontId="9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/>
    <xf numFmtId="0" fontId="9" fillId="0" borderId="1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9" fillId="0" borderId="3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/>
    <xf numFmtId="0" fontId="30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8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185" fontId="8" fillId="0" borderId="4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185" fontId="8" fillId="0" borderId="0" xfId="0" applyNumberFormat="1" applyFont="1" applyAlignment="1">
      <alignment horizontal="center"/>
    </xf>
    <xf numFmtId="185" fontId="8" fillId="3" borderId="0" xfId="0" applyNumberFormat="1" applyFont="1" applyFill="1" applyBorder="1" applyAlignment="1">
      <alignment horizontal="center" vertical="center"/>
    </xf>
    <xf numFmtId="185" fontId="8" fillId="0" borderId="40" xfId="0" applyNumberFormat="1" applyFont="1" applyFill="1" applyBorder="1" applyAlignment="1">
      <alignment horizontal="center" vertical="center"/>
    </xf>
    <xf numFmtId="185" fontId="9" fillId="0" borderId="44" xfId="0" applyNumberFormat="1" applyFont="1" applyBorder="1" applyAlignment="1">
      <alignment horizontal="center" vertical="center"/>
    </xf>
    <xf numFmtId="185" fontId="8" fillId="3" borderId="49" xfId="0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8" fillId="0" borderId="20" xfId="0" applyFont="1" applyFill="1" applyBorder="1" applyAlignment="1">
      <alignment horizontal="center"/>
    </xf>
    <xf numFmtId="0" fontId="8" fillId="0" borderId="20" xfId="67" applyFont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/>
    </xf>
    <xf numFmtId="0" fontId="8" fillId="0" borderId="53" xfId="0" applyFont="1" applyFill="1" applyBorder="1"/>
    <xf numFmtId="0" fontId="8" fillId="0" borderId="5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58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58" fontId="32" fillId="0" borderId="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34" fillId="0" borderId="0" xfId="0" applyFont="1" applyBorder="1"/>
    <xf numFmtId="9" fontId="6" fillId="3" borderId="0" xfId="5" applyFont="1" applyFill="1" applyBorder="1" applyAlignment="1">
      <alignment horizontal="center" vertical="center"/>
    </xf>
    <xf numFmtId="9" fontId="3" fillId="0" borderId="0" xfId="5" applyFont="1" applyBorder="1" applyAlignment="1">
      <alignment horizontal="center" vertical="center"/>
    </xf>
    <xf numFmtId="0" fontId="14" fillId="3" borderId="0" xfId="0" applyFont="1" applyFill="1"/>
    <xf numFmtId="0" fontId="15" fillId="0" borderId="0" xfId="68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9" fontId="3" fillId="0" borderId="0" xfId="5" applyFont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9" fontId="15" fillId="3" borderId="0" xfId="5" applyFont="1" applyFill="1" applyBorder="1" applyAlignment="1">
      <alignment horizontal="center" vertical="center"/>
    </xf>
    <xf numFmtId="0" fontId="6" fillId="3" borderId="0" xfId="0" applyFont="1" applyFill="1" applyAlignment="1"/>
    <xf numFmtId="0" fontId="6" fillId="0" borderId="1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9" fontId="8" fillId="0" borderId="40" xfId="0" applyNumberFormat="1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/>
    </xf>
    <xf numFmtId="9" fontId="21" fillId="0" borderId="0" xfId="0" applyNumberFormat="1" applyFont="1" applyBorder="1"/>
    <xf numFmtId="9" fontId="8" fillId="0" borderId="0" xfId="0" applyNumberFormat="1" applyFont="1" applyBorder="1"/>
    <xf numFmtId="0" fontId="6" fillId="0" borderId="22" xfId="0" applyFont="1" applyBorder="1" applyAlignment="1">
      <alignment horizontal="center" vertical="center"/>
    </xf>
    <xf numFmtId="9" fontId="9" fillId="0" borderId="23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/>
    </xf>
    <xf numFmtId="0" fontId="8" fillId="0" borderId="41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3" fontId="25" fillId="0" borderId="41" xfId="0" applyNumberFormat="1" applyFont="1" applyBorder="1" applyAlignment="1">
      <alignment horizontal="center" vertical="center"/>
    </xf>
    <xf numFmtId="0" fontId="8" fillId="3" borderId="0" xfId="0" applyFont="1" applyFill="1"/>
    <xf numFmtId="0" fontId="36" fillId="0" borderId="0" xfId="0" applyFont="1"/>
    <xf numFmtId="0" fontId="6" fillId="0" borderId="0" xfId="68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 wrapText="1"/>
    </xf>
    <xf numFmtId="0" fontId="37" fillId="4" borderId="0" xfId="0" applyFont="1" applyFill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58" fontId="7" fillId="0" borderId="22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9" fontId="8" fillId="0" borderId="0" xfId="5" applyFont="1" applyAlignment="1">
      <alignment horizontal="right"/>
    </xf>
    <xf numFmtId="0" fontId="6" fillId="3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8" fillId="0" borderId="36" xfId="0" applyFont="1" applyBorder="1"/>
    <xf numFmtId="0" fontId="8" fillId="0" borderId="41" xfId="0" applyFont="1" applyBorder="1"/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58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58" fontId="29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58" fontId="38" fillId="0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9" fillId="3" borderId="0" xfId="70" applyFont="1" applyFill="1" applyBorder="1" applyAlignment="1">
      <alignment horizontal="left"/>
    </xf>
    <xf numFmtId="0" fontId="40" fillId="2" borderId="6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15" fillId="3" borderId="10" xfId="7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3" borderId="0" xfId="70" applyFont="1" applyFill="1" applyBorder="1" applyAlignment="1">
      <alignment vertical="center"/>
    </xf>
    <xf numFmtId="0" fontId="15" fillId="3" borderId="0" xfId="70" applyFont="1" applyFill="1" applyBorder="1" applyAlignment="1">
      <alignment horizontal="center"/>
    </xf>
    <xf numFmtId="0" fontId="0" fillId="0" borderId="13" xfId="0" applyBorder="1"/>
    <xf numFmtId="0" fontId="15" fillId="3" borderId="0" xfId="70" applyFont="1" applyFill="1" applyBorder="1" applyAlignment="1">
      <alignment horizontal="center" vertical="center"/>
    </xf>
    <xf numFmtId="0" fontId="29" fillId="3" borderId="0" xfId="70" applyFont="1" applyFill="1" applyBorder="1" applyAlignment="1">
      <alignment horizontal="center"/>
    </xf>
    <xf numFmtId="184" fontId="15" fillId="3" borderId="0" xfId="70" applyNumberFormat="1" applyFont="1" applyFill="1" applyBorder="1" applyAlignment="1">
      <alignment horizontal="center"/>
    </xf>
    <xf numFmtId="0" fontId="29" fillId="0" borderId="0" xfId="70" applyFont="1" applyBorder="1"/>
    <xf numFmtId="0" fontId="15" fillId="3" borderId="0" xfId="0" applyFont="1" applyFill="1" applyBorder="1"/>
    <xf numFmtId="0" fontId="29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29" fillId="3" borderId="13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58" fontId="29" fillId="3" borderId="0" xfId="0" applyNumberFormat="1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9" fillId="3" borderId="13" xfId="0" applyFont="1" applyFill="1" applyBorder="1"/>
    <xf numFmtId="0" fontId="41" fillId="0" borderId="0" xfId="0" applyFont="1" applyFill="1" applyAlignment="1"/>
    <xf numFmtId="9" fontId="33" fillId="0" borderId="0" xfId="5" applyFont="1" applyAlignment="1">
      <alignment horizontal="right"/>
    </xf>
    <xf numFmtId="0" fontId="6" fillId="3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1" fontId="7" fillId="3" borderId="19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3" fontId="7" fillId="0" borderId="32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9" fontId="7" fillId="0" borderId="32" xfId="0" applyNumberFormat="1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1" fontId="6" fillId="3" borderId="22" xfId="0" applyNumberFormat="1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left" vertical="center"/>
    </xf>
    <xf numFmtId="0" fontId="9" fillId="3" borderId="36" xfId="0" applyFont="1" applyFill="1" applyBorder="1" applyAlignment="1">
      <alignment vertical="center"/>
    </xf>
    <xf numFmtId="0" fontId="9" fillId="3" borderId="41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1" fontId="9" fillId="3" borderId="22" xfId="0" applyNumberFormat="1" applyFont="1" applyFill="1" applyBorder="1" applyAlignment="1">
      <alignment horizontal="center" vertical="center"/>
    </xf>
    <xf numFmtId="1" fontId="9" fillId="3" borderId="2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42" fillId="0" borderId="0" xfId="0" applyFont="1" applyBorder="1" applyAlignment="1">
      <alignment horizontal="left" wrapText="1"/>
    </xf>
    <xf numFmtId="0" fontId="42" fillId="3" borderId="0" xfId="0" applyFont="1" applyFill="1"/>
    <xf numFmtId="0" fontId="43" fillId="3" borderId="0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6" fillId="3" borderId="17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8" fillId="0" borderId="36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9" fontId="9" fillId="0" borderId="41" xfId="5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9" fontId="25" fillId="0" borderId="41" xfId="5" applyFont="1" applyBorder="1" applyAlignment="1">
      <alignment horizontal="center" vertical="center"/>
    </xf>
    <xf numFmtId="9" fontId="8" fillId="0" borderId="40" xfId="5" applyFont="1" applyBorder="1" applyAlignment="1">
      <alignment horizontal="center" vertical="center"/>
    </xf>
    <xf numFmtId="9" fontId="9" fillId="0" borderId="23" xfId="5" applyFont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1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/>
    </xf>
    <xf numFmtId="0" fontId="31" fillId="0" borderId="36" xfId="0" applyFont="1" applyFill="1" applyBorder="1" applyAlignment="1">
      <alignment vertical="center"/>
    </xf>
    <xf numFmtId="0" fontId="8" fillId="3" borderId="46" xfId="0" applyFont="1" applyFill="1" applyBorder="1" applyAlignment="1">
      <alignment horizontal="center" vertical="center"/>
    </xf>
    <xf numFmtId="10" fontId="8" fillId="0" borderId="40" xfId="0" applyNumberFormat="1" applyFont="1" applyBorder="1" applyAlignment="1">
      <alignment horizontal="center" vertical="center"/>
    </xf>
    <xf numFmtId="0" fontId="9" fillId="0" borderId="35" xfId="0" applyFont="1" applyBorder="1"/>
    <xf numFmtId="0" fontId="8" fillId="0" borderId="36" xfId="0" applyFont="1" applyBorder="1" applyAlignment="1">
      <alignment horizontal="center"/>
    </xf>
    <xf numFmtId="0" fontId="8" fillId="0" borderId="37" xfId="0" applyFont="1" applyBorder="1"/>
    <xf numFmtId="0" fontId="8" fillId="0" borderId="36" xfId="0" applyFont="1" applyFill="1" applyBorder="1"/>
    <xf numFmtId="0" fontId="8" fillId="0" borderId="36" xfId="0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9" fontId="9" fillId="0" borderId="41" xfId="5" applyNumberFormat="1" applyFont="1" applyBorder="1" applyAlignment="1">
      <alignment horizontal="center" vertical="center"/>
    </xf>
    <xf numFmtId="0" fontId="31" fillId="3" borderId="36" xfId="0" applyFont="1" applyFill="1" applyBorder="1" applyAlignment="1">
      <alignment horizontal="center" vertical="center"/>
    </xf>
    <xf numFmtId="9" fontId="25" fillId="0" borderId="41" xfId="5" applyNumberFormat="1" applyFont="1" applyBorder="1" applyAlignment="1">
      <alignment horizontal="center" vertical="center"/>
    </xf>
    <xf numFmtId="9" fontId="9" fillId="0" borderId="23" xfId="5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9" fontId="8" fillId="0" borderId="40" xfId="5" applyFont="1" applyFill="1" applyBorder="1" applyAlignment="1">
      <alignment horizontal="center" vertical="center"/>
    </xf>
    <xf numFmtId="10" fontId="9" fillId="0" borderId="41" xfId="0" applyNumberFormat="1" applyFont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10" fontId="9" fillId="0" borderId="23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180" fontId="8" fillId="0" borderId="64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180" fontId="8" fillId="0" borderId="67" xfId="0" applyNumberFormat="1" applyFont="1" applyBorder="1" applyAlignment="1">
      <alignment horizontal="center" vertical="center"/>
    </xf>
    <xf numFmtId="180" fontId="9" fillId="0" borderId="61" xfId="0" applyNumberFormat="1" applyFont="1" applyBorder="1" applyAlignment="1">
      <alignment horizontal="center" vertical="center"/>
    </xf>
    <xf numFmtId="0" fontId="8" fillId="3" borderId="62" xfId="0" applyFont="1" applyFill="1" applyBorder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180" fontId="9" fillId="0" borderId="44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180" fontId="9" fillId="0" borderId="36" xfId="0" applyNumberFormat="1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80" fontId="9" fillId="0" borderId="2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20" xfId="0" applyFont="1" applyBorder="1"/>
    <xf numFmtId="0" fontId="7" fillId="0" borderId="0" xfId="0" applyFont="1" applyBorder="1" applyAlignment="1">
      <alignment horizontal="center"/>
    </xf>
    <xf numFmtId="0" fontId="8" fillId="0" borderId="20" xfId="0" applyFont="1" applyFill="1" applyBorder="1"/>
    <xf numFmtId="0" fontId="8" fillId="0" borderId="33" xfId="0" applyFont="1" applyBorder="1"/>
    <xf numFmtId="0" fontId="8" fillId="0" borderId="39" xfId="0" applyFont="1" applyBorder="1" applyAlignment="1">
      <alignment horizontal="center"/>
    </xf>
    <xf numFmtId="186" fontId="9" fillId="0" borderId="2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4" fillId="0" borderId="0" xfId="0" applyFont="1"/>
    <xf numFmtId="0" fontId="8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/>
    <xf numFmtId="0" fontId="7" fillId="0" borderId="36" xfId="0" applyFont="1" applyBorder="1" applyAlignment="1">
      <alignment horizontal="center"/>
    </xf>
    <xf numFmtId="0" fontId="7" fillId="0" borderId="37" xfId="0" applyFont="1" applyBorder="1"/>
    <xf numFmtId="0" fontId="7" fillId="0" borderId="46" xfId="0" applyFont="1" applyBorder="1" applyAlignment="1">
      <alignment horizontal="center"/>
    </xf>
    <xf numFmtId="0" fontId="7" fillId="0" borderId="20" xfId="0" applyFont="1" applyBorder="1"/>
    <xf numFmtId="0" fontId="7" fillId="0" borderId="33" xfId="0" applyFont="1" applyBorder="1"/>
    <xf numFmtId="0" fontId="6" fillId="3" borderId="3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20" xfId="0" applyFont="1" applyFill="1" applyBorder="1"/>
    <xf numFmtId="0" fontId="7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0" borderId="21" xfId="0" applyFont="1" applyBorder="1"/>
    <xf numFmtId="3" fontId="6" fillId="0" borderId="22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3" borderId="40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 wrapText="1"/>
    </xf>
    <xf numFmtId="9" fontId="8" fillId="0" borderId="0" xfId="5" applyFont="1" applyBorder="1" applyAlignment="1">
      <alignment horizontal="right"/>
    </xf>
    <xf numFmtId="186" fontId="6" fillId="0" borderId="22" xfId="0" applyNumberFormat="1" applyFont="1" applyBorder="1" applyAlignment="1">
      <alignment horizontal="center" vertical="center"/>
    </xf>
    <xf numFmtId="0" fontId="9" fillId="0" borderId="0" xfId="0" applyFont="1" applyFill="1" applyBorder="1"/>
    <xf numFmtId="0" fontId="3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9" fontId="8" fillId="0" borderId="0" xfId="5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0" fontId="7" fillId="0" borderId="0" xfId="7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58" fontId="7" fillId="0" borderId="0" xfId="0" applyNumberFormat="1" applyFont="1" applyFill="1" applyBorder="1"/>
    <xf numFmtId="0" fontId="8" fillId="0" borderId="0" xfId="0" applyFont="1" applyFill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9" fontId="8" fillId="0" borderId="19" xfId="5" applyFont="1" applyFill="1" applyBorder="1" applyAlignment="1">
      <alignment horizontal="center" vertical="center"/>
    </xf>
    <xf numFmtId="9" fontId="9" fillId="0" borderId="23" xfId="5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9" fillId="0" borderId="5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9" fontId="8" fillId="0" borderId="20" xfId="5" applyFont="1" applyFill="1" applyBorder="1" applyAlignment="1">
      <alignment horizontal="center" vertical="center"/>
    </xf>
    <xf numFmtId="9" fontId="8" fillId="0" borderId="0" xfId="5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9" fontId="6" fillId="0" borderId="0" xfId="5" applyFont="1" applyFill="1" applyBorder="1" applyAlignment="1">
      <alignment horizontal="center" vertical="center"/>
    </xf>
    <xf numFmtId="0" fontId="9" fillId="3" borderId="0" xfId="70" applyFont="1" applyFill="1" applyAlignment="1"/>
    <xf numFmtId="0" fontId="6" fillId="3" borderId="0" xfId="70" applyFont="1" applyFill="1" applyAlignment="1"/>
    <xf numFmtId="0" fontId="6" fillId="3" borderId="37" xfId="70" applyFont="1" applyFill="1" applyBorder="1" applyAlignment="1">
      <alignment horizontal="center" vertical="center"/>
    </xf>
    <xf numFmtId="0" fontId="6" fillId="3" borderId="42" xfId="70" applyFont="1" applyFill="1" applyBorder="1" applyAlignment="1">
      <alignment horizontal="center" vertical="center"/>
    </xf>
    <xf numFmtId="0" fontId="6" fillId="3" borderId="33" xfId="70" applyFont="1" applyFill="1" applyBorder="1" applyAlignment="1">
      <alignment horizontal="center" vertical="center"/>
    </xf>
    <xf numFmtId="0" fontId="6" fillId="3" borderId="42" xfId="70" applyFont="1" applyFill="1" applyBorder="1" applyAlignment="1">
      <alignment horizontal="center"/>
    </xf>
    <xf numFmtId="0" fontId="6" fillId="3" borderId="20" xfId="70" applyFont="1" applyFill="1" applyBorder="1" applyAlignment="1">
      <alignment horizontal="center" vertical="center"/>
    </xf>
    <xf numFmtId="0" fontId="7" fillId="3" borderId="19" xfId="70" applyFont="1" applyFill="1" applyBorder="1" applyAlignment="1">
      <alignment horizontal="center"/>
    </xf>
    <xf numFmtId="184" fontId="6" fillId="3" borderId="19" xfId="70" applyNumberFormat="1" applyFont="1" applyFill="1" applyBorder="1" applyAlignment="1">
      <alignment horizontal="center" vertical="center"/>
    </xf>
    <xf numFmtId="0" fontId="7" fillId="3" borderId="19" xfId="70" applyFont="1" applyFill="1" applyBorder="1" applyAlignment="1">
      <alignment horizontal="center" vertical="center"/>
    </xf>
    <xf numFmtId="0" fontId="6" fillId="3" borderId="19" xfId="70" applyFont="1" applyFill="1" applyBorder="1" applyAlignment="1">
      <alignment horizontal="center" vertical="center"/>
    </xf>
    <xf numFmtId="0" fontId="6" fillId="3" borderId="55" xfId="70" applyFont="1" applyFill="1" applyBorder="1" applyAlignment="1">
      <alignment horizontal="center" vertical="center"/>
    </xf>
    <xf numFmtId="0" fontId="7" fillId="0" borderId="0" xfId="70" applyFont="1"/>
    <xf numFmtId="0" fontId="9" fillId="3" borderId="0" xfId="0" applyFont="1" applyFill="1"/>
    <xf numFmtId="0" fontId="7" fillId="3" borderId="0" xfId="0" applyFont="1" applyFill="1" applyAlignment="1">
      <alignment horizontal="center"/>
    </xf>
    <xf numFmtId="58" fontId="7" fillId="3" borderId="0" xfId="0" applyNumberFormat="1" applyFont="1" applyFill="1"/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left" vertical="center"/>
    </xf>
    <xf numFmtId="0" fontId="7" fillId="0" borderId="70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45" fillId="0" borderId="50" xfId="0" applyNumberFormat="1" applyFont="1" applyFill="1" applyBorder="1" applyAlignment="1" applyProtection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46" fillId="0" borderId="0" xfId="0" applyFont="1"/>
    <xf numFmtId="0" fontId="0" fillId="6" borderId="0" xfId="0" applyFill="1"/>
    <xf numFmtId="0" fontId="0" fillId="7" borderId="0" xfId="0" applyFill="1"/>
    <xf numFmtId="0" fontId="47" fillId="2" borderId="0" xfId="0" applyFont="1" applyFill="1" applyAlignment="1">
      <alignment horizontal="center"/>
    </xf>
    <xf numFmtId="0" fontId="0" fillId="3" borderId="0" xfId="0" applyFill="1" applyAlignment="1"/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/>
  </cellXfs>
  <cellStyles count="77">
    <cellStyle name="Normal" xfId="0" builtinId="0"/>
    <cellStyle name="Error 12" xfId="1"/>
    <cellStyle name="Comma" xfId="2" builtinId="3"/>
    <cellStyle name="Comma [0]" xfId="3" builtinId="6"/>
    <cellStyle name="40% - Ênfase 4" xfId="4" builtinId="43"/>
    <cellStyle name="Porcentagem" xfId="5" builtinId="5"/>
    <cellStyle name="Célula Vinculada" xfId="6" builtinId="24"/>
    <cellStyle name="Célula de Verificação" xfId="7" builtinId="23"/>
    <cellStyle name="Moeda [0]" xfId="8" builtinId="7"/>
    <cellStyle name="20% - Ênfase 3" xfId="9" builtinId="38"/>
    <cellStyle name="Normal 3 2" xfId="10"/>
    <cellStyle name="Moeda" xfId="11" builtinId="4"/>
    <cellStyle name="Hyperlink seguido" xfId="12" builtinId="9"/>
    <cellStyle name="Hyperlink" xfId="13" builtinId="8"/>
    <cellStyle name="Observação" xfId="14" builtinId="10"/>
    <cellStyle name="40% - Ênfase 2" xfId="15" builtinId="35"/>
    <cellStyle name="40% - Ênfase 6" xfId="16" builtinId="51"/>
    <cellStyle name="Texto de Aviso" xfId="17" builtinId="11"/>
    <cellStyle name="Título" xfId="18" builtinId="15"/>
    <cellStyle name="Texto Explicativo" xfId="19" builtinId="53"/>
    <cellStyle name="Bad 10" xfId="20"/>
    <cellStyle name="Accent 13" xfId="21"/>
    <cellStyle name="Título 1" xfId="22" builtinId="16"/>
    <cellStyle name="Ênfase 3" xfId="23" builtinId="37"/>
    <cellStyle name="Título 2" xfId="24" builtinId="17"/>
    <cellStyle name="Ênfase 4" xfId="25" builtinId="41"/>
    <cellStyle name="Status 7" xfId="26"/>
    <cellStyle name="Título 3" xfId="27" builtinId="18"/>
    <cellStyle name="Ênfase 5" xfId="28" builtinId="45"/>
    <cellStyle name="Título 4" xfId="29" builtinId="19"/>
    <cellStyle name="Ênfase 6" xfId="30" builtinId="49"/>
    <cellStyle name="Footnote 5" xfId="31"/>
    <cellStyle name="Entrada" xfId="32" builtinId="20"/>
    <cellStyle name="Saída" xfId="33" builtinId="21"/>
    <cellStyle name="Cálculo" xfId="34" builtinId="22"/>
    <cellStyle name="Hyperlink 6" xfId="35"/>
    <cellStyle name="Total" xfId="36" builtinId="25"/>
    <cellStyle name="40% - Ênfase 1" xfId="37" builtinId="31"/>
    <cellStyle name="Bom" xfId="38" builtinId="26"/>
    <cellStyle name="Ruim" xfId="39" builtinId="27"/>
    <cellStyle name="Neutro" xfId="40" builtinId="28"/>
    <cellStyle name="Moeda 2" xfId="41"/>
    <cellStyle name="20% - Ênfase 5" xfId="42" builtinId="46"/>
    <cellStyle name="Ênfase 1" xfId="43" builtinId="29"/>
    <cellStyle name="20% - Ênfase 1" xfId="44" builtinId="30"/>
    <cellStyle name="60% - Ênfase 1" xfId="45" builtinId="32"/>
    <cellStyle name="Moeda 3" xfId="46"/>
    <cellStyle name="20% - Ênfase 6" xfId="47" builtinId="50"/>
    <cellStyle name="Ênfase 2" xfId="48" builtinId="33"/>
    <cellStyle name="20% - Ênfase 2" xfId="49" builtinId="34"/>
    <cellStyle name="60% - Ênfase 2" xfId="50" builtinId="36"/>
    <cellStyle name="40% - Ênfase 3" xfId="51" builtinId="39"/>
    <cellStyle name="60% - Ênfase 3" xfId="52" builtinId="40"/>
    <cellStyle name="20% - Ênfase 4" xfId="53" builtinId="42"/>
    <cellStyle name="60% - Ênfase 4" xfId="54" builtinId="44"/>
    <cellStyle name="40% - Ênfase 5" xfId="55" builtinId="47"/>
    <cellStyle name="Heading 2 2" xfId="56"/>
    <cellStyle name="60% - Ênfase 5" xfId="57" builtinId="48"/>
    <cellStyle name="60% - Ênfase 6" xfId="58" builtinId="52"/>
    <cellStyle name="Accent 1 14" xfId="59"/>
    <cellStyle name="Neutral 9" xfId="60"/>
    <cellStyle name="Accent 2 15" xfId="61"/>
    <cellStyle name="Accent 3 16" xfId="62"/>
    <cellStyle name="Euro" xfId="63"/>
    <cellStyle name="Good 8" xfId="64"/>
    <cellStyle name="Heading 1 1" xfId="65"/>
    <cellStyle name="Hiperlink 2" xfId="66"/>
    <cellStyle name="Normal 2" xfId="67"/>
    <cellStyle name="Normal 2 2" xfId="68"/>
    <cellStyle name="Normal 2 2 2" xfId="69"/>
    <cellStyle name="Normal 3" xfId="70"/>
    <cellStyle name="Normal 4" xfId="71"/>
    <cellStyle name="Normal 5" xfId="72"/>
    <cellStyle name="Note 4" xfId="73"/>
    <cellStyle name="Porcentagem 2" xfId="74"/>
    <cellStyle name="Text 3" xfId="75"/>
    <cellStyle name="Warning 11" xfId="76"/>
  </cellStyles>
  <tableStyles count="0" defaultTableStyle="TableStyleMedium2" defaultPivotStyle="PivotStyleMedium9"/>
  <colors>
    <mruColors>
      <color rgb="00FFCCFF"/>
      <color rgb="0000FF00"/>
      <color rgb="00006600"/>
      <color rgb="0000CC00"/>
      <color rgb="0099FF66"/>
      <color rgb="00763A66"/>
      <color rgb="00008000"/>
      <color rgb="00FFC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6" Type="http://schemas.openxmlformats.org/officeDocument/2006/relationships/sharedStrings" Target="sharedStrings.xml"/><Relationship Id="rId45" Type="http://schemas.openxmlformats.org/officeDocument/2006/relationships/styles" Target="styles.xml"/><Relationship Id="rId44" Type="http://schemas.openxmlformats.org/officeDocument/2006/relationships/theme" Target="theme/theme1.xml"/><Relationship Id="rId43" Type="http://schemas.openxmlformats.org/officeDocument/2006/relationships/externalLink" Target="externalLinks/externalLink1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Quadro_resumo!$C$26:$R$26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Quadro_resumo!$C$34:$R$34</c:f>
              <c:numCache>
                <c:formatCode>#,##0</c:formatCode>
                <c:ptCount val="16"/>
                <c:pt idx="0">
                  <c:v>68</c:v>
                </c:pt>
                <c:pt idx="1">
                  <c:v>146</c:v>
                </c:pt>
                <c:pt idx="2">
                  <c:v>185</c:v>
                </c:pt>
                <c:pt idx="3">
                  <c:v>270</c:v>
                </c:pt>
                <c:pt idx="4">
                  <c:v>326</c:v>
                </c:pt>
                <c:pt idx="5">
                  <c:v>373</c:v>
                </c:pt>
                <c:pt idx="6">
                  <c:v>390</c:v>
                </c:pt>
                <c:pt idx="7">
                  <c:v>706</c:v>
                </c:pt>
                <c:pt idx="8">
                  <c:v>875</c:v>
                </c:pt>
                <c:pt idx="9">
                  <c:v>368</c:v>
                </c:pt>
                <c:pt idx="10">
                  <c:v>392</c:v>
                </c:pt>
                <c:pt idx="11">
                  <c:v>868</c:v>
                </c:pt>
                <c:pt idx="12">
                  <c:v>429</c:v>
                </c:pt>
                <c:pt idx="13">
                  <c:v>462</c:v>
                </c:pt>
                <c:pt idx="14">
                  <c:v>434</c:v>
                </c:pt>
                <c:pt idx="15">
                  <c:v>708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Quadro_resumo!$B$54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6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Quadro_resumo!$B$55:$B$63</c:f>
              <c:strCache>
                <c:ptCount val="9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Alunos Especiais</c:v>
                </c:pt>
                <c:pt idx="8">
                  <c:v>Total</c:v>
                </c:pt>
              </c:strCache>
            </c:strRef>
          </c:cat>
          <c:val>
            <c:numRef>
              <c:f>Quadro_resumo!$R$55:$R$63</c:f>
              <c:numCache>
                <c:formatCode>General</c:formatCode>
                <c:ptCount val="9"/>
                <c:pt idx="0">
                  <c:v>389</c:v>
                </c:pt>
                <c:pt idx="1">
                  <c:v>795</c:v>
                </c:pt>
                <c:pt idx="2">
                  <c:v>0</c:v>
                </c:pt>
                <c:pt idx="3">
                  <c:v>0</c:v>
                </c:pt>
                <c:pt idx="4">
                  <c:v>41</c:v>
                </c:pt>
                <c:pt idx="5">
                  <c:v>38</c:v>
                </c:pt>
                <c:pt idx="6">
                  <c:v>11</c:v>
                </c:pt>
                <c:pt idx="7">
                  <c:v>123</c:v>
                </c:pt>
                <c:pt idx="8" c:formatCode="#,##0">
                  <c:v>1397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761904761905"/>
          <c:y val="0.0154966682163335"/>
          <c:w val="0.548380952380952"/>
          <c:h val="0.97195103052843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'Pós-graduação_strictosensu_2021'!$C$26:$J$26</c:f>
              <c:numCache>
                <c:formatCode>General</c:formatCode>
                <c:ptCount val="8"/>
                <c:pt idx="0">
                  <c:v>132</c:v>
                </c:pt>
                <c:pt idx="1">
                  <c:v>109</c:v>
                </c:pt>
                <c:pt idx="2">
                  <c:v>389</c:v>
                </c:pt>
                <c:pt idx="3">
                  <c:v>375</c:v>
                </c:pt>
                <c:pt idx="4">
                  <c:v>382</c:v>
                </c:pt>
                <c:pt idx="5">
                  <c:v>27</c:v>
                </c:pt>
                <c:pt idx="6">
                  <c:v>85</c:v>
                </c:pt>
                <c:pt idx="7">
                  <c:v>328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850819996048"/>
          <c:y val="0.00464828013634955"/>
          <c:w val="0.542185338865837"/>
          <c:h val="0.97195537651069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'Pós-graduação_strictosensu_2021'!$C$52:$J$52</c:f>
              <c:numCache>
                <c:formatCode>General</c:formatCode>
                <c:ptCount val="8"/>
                <c:pt idx="0">
                  <c:v>356</c:v>
                </c:pt>
                <c:pt idx="1">
                  <c:v>293</c:v>
                </c:pt>
                <c:pt idx="2">
                  <c:v>795</c:v>
                </c:pt>
                <c:pt idx="3">
                  <c:v>692</c:v>
                </c:pt>
                <c:pt idx="4">
                  <c:v>743.5</c:v>
                </c:pt>
                <c:pt idx="5">
                  <c:v>71</c:v>
                </c:pt>
                <c:pt idx="6">
                  <c:v>278</c:v>
                </c:pt>
                <c:pt idx="7">
                  <c:v>532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425903780701"/>
          <c:y val="0.00464900046490005"/>
          <c:w val="0.526814460491215"/>
          <c:h val="0.97195103052843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'Pós-graduação_strictosensu_2021'!$C$53:$J$53</c:f>
              <c:numCache>
                <c:formatCode>General</c:formatCode>
                <c:ptCount val="8"/>
                <c:pt idx="0">
                  <c:v>488</c:v>
                </c:pt>
                <c:pt idx="1">
                  <c:v>402</c:v>
                </c:pt>
                <c:pt idx="2" c:formatCode="#,##0">
                  <c:v>1184</c:v>
                </c:pt>
                <c:pt idx="3" c:formatCode="#,##0">
                  <c:v>1067</c:v>
                </c:pt>
                <c:pt idx="4" c:formatCode="#,##0.0">
                  <c:v>1125.5</c:v>
                </c:pt>
                <c:pt idx="5">
                  <c:v>98</c:v>
                </c:pt>
                <c:pt idx="6">
                  <c:v>363</c:v>
                </c:pt>
                <c:pt idx="7">
                  <c:v>860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'Qd_histórico_sensu_vaga edital'!$C$52:$R$52</c:f>
              <c:numCache>
                <c:formatCode>General</c:formatCode>
                <c:ptCount val="16"/>
                <c:pt idx="0">
                  <c:v>47</c:v>
                </c:pt>
                <c:pt idx="1">
                  <c:v>70</c:v>
                </c:pt>
                <c:pt idx="2">
                  <c:v>88</c:v>
                </c:pt>
                <c:pt idx="3">
                  <c:v>151</c:v>
                </c:pt>
                <c:pt idx="4">
                  <c:v>165</c:v>
                </c:pt>
                <c:pt idx="5">
                  <c:v>256</c:v>
                </c:pt>
                <c:pt idx="6">
                  <c:v>280</c:v>
                </c:pt>
                <c:pt idx="7">
                  <c:v>291</c:v>
                </c:pt>
                <c:pt idx="8">
                  <c:v>324</c:v>
                </c:pt>
                <c:pt idx="9">
                  <c:v>305</c:v>
                </c:pt>
                <c:pt idx="10">
                  <c:v>378</c:v>
                </c:pt>
                <c:pt idx="11">
                  <c:v>379</c:v>
                </c:pt>
                <c:pt idx="12">
                  <c:v>359</c:v>
                </c:pt>
                <c:pt idx="13">
                  <c:v>397</c:v>
                </c:pt>
                <c:pt idx="14">
                  <c:v>397</c:v>
                </c:pt>
                <c:pt idx="15">
                  <c:v>356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'Qd_histórico_sensu_vaga edital'!$C$26:$R$26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33</c:v>
                </c:pt>
                <c:pt idx="5">
                  <c:v>45</c:v>
                </c:pt>
                <c:pt idx="6">
                  <c:v>35</c:v>
                </c:pt>
                <c:pt idx="7">
                  <c:v>54</c:v>
                </c:pt>
                <c:pt idx="8">
                  <c:v>77</c:v>
                </c:pt>
                <c:pt idx="9">
                  <c:v>90</c:v>
                </c:pt>
                <c:pt idx="10">
                  <c:v>87</c:v>
                </c:pt>
                <c:pt idx="11">
                  <c:v>93</c:v>
                </c:pt>
                <c:pt idx="12">
                  <c:v>81</c:v>
                </c:pt>
                <c:pt idx="13">
                  <c:v>114</c:v>
                </c:pt>
                <c:pt idx="14">
                  <c:v>116</c:v>
                </c:pt>
                <c:pt idx="15">
                  <c:v>132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'Qd_histórico_sensu_vaga edital'!$C$53:$R$53</c:f>
              <c:numCache>
                <c:formatCode>General</c:formatCode>
                <c:ptCount val="16"/>
                <c:pt idx="0">
                  <c:v>55</c:v>
                </c:pt>
                <c:pt idx="1">
                  <c:v>78</c:v>
                </c:pt>
                <c:pt idx="2">
                  <c:v>100</c:v>
                </c:pt>
                <c:pt idx="3">
                  <c:v>166</c:v>
                </c:pt>
                <c:pt idx="4">
                  <c:v>198</c:v>
                </c:pt>
                <c:pt idx="5">
                  <c:v>301</c:v>
                </c:pt>
                <c:pt idx="6">
                  <c:v>315</c:v>
                </c:pt>
                <c:pt idx="7">
                  <c:v>345</c:v>
                </c:pt>
                <c:pt idx="8">
                  <c:v>401</c:v>
                </c:pt>
                <c:pt idx="9">
                  <c:v>395</c:v>
                </c:pt>
                <c:pt idx="10">
                  <c:v>465</c:v>
                </c:pt>
                <c:pt idx="11">
                  <c:v>472</c:v>
                </c:pt>
                <c:pt idx="12">
                  <c:v>440</c:v>
                </c:pt>
                <c:pt idx="13">
                  <c:v>511</c:v>
                </c:pt>
                <c:pt idx="14">
                  <c:v>513</c:v>
                </c:pt>
                <c:pt idx="15">
                  <c:v>488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Quadro_resumo!$C$26:$R$26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Qd_histórico_sensu_ingressante!$C$52:$R$52</c:f>
              <c:numCache>
                <c:formatCode>General</c:formatCode>
                <c:ptCount val="16"/>
                <c:pt idx="0">
                  <c:v>46</c:v>
                </c:pt>
                <c:pt idx="1">
                  <c:v>68</c:v>
                </c:pt>
                <c:pt idx="2">
                  <c:v>83</c:v>
                </c:pt>
                <c:pt idx="3">
                  <c:v>150</c:v>
                </c:pt>
                <c:pt idx="4">
                  <c:v>160</c:v>
                </c:pt>
                <c:pt idx="5">
                  <c:v>252</c:v>
                </c:pt>
                <c:pt idx="6">
                  <c:v>259</c:v>
                </c:pt>
                <c:pt idx="7">
                  <c:v>255</c:v>
                </c:pt>
                <c:pt idx="8">
                  <c:v>291</c:v>
                </c:pt>
                <c:pt idx="9">
                  <c:v>263</c:v>
                </c:pt>
                <c:pt idx="10">
                  <c:v>291</c:v>
                </c:pt>
                <c:pt idx="11">
                  <c:v>354</c:v>
                </c:pt>
                <c:pt idx="12">
                  <c:v>294</c:v>
                </c:pt>
                <c:pt idx="13">
                  <c:v>322</c:v>
                </c:pt>
                <c:pt idx="14">
                  <c:v>288</c:v>
                </c:pt>
                <c:pt idx="15">
                  <c:v>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Quadro_resumo!$C$26:$R$26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Qd_histórico_sensu_ingressante!$C$26:$R$26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29</c:v>
                </c:pt>
                <c:pt idx="5">
                  <c:v>34</c:v>
                </c:pt>
                <c:pt idx="6">
                  <c:v>35</c:v>
                </c:pt>
                <c:pt idx="7">
                  <c:v>53</c:v>
                </c:pt>
                <c:pt idx="8">
                  <c:v>74</c:v>
                </c:pt>
                <c:pt idx="9">
                  <c:v>81</c:v>
                </c:pt>
                <c:pt idx="10">
                  <c:v>70</c:v>
                </c:pt>
                <c:pt idx="11">
                  <c:v>83</c:v>
                </c:pt>
                <c:pt idx="12">
                  <c:v>68</c:v>
                </c:pt>
                <c:pt idx="13">
                  <c:v>95</c:v>
                </c:pt>
                <c:pt idx="14">
                  <c:v>100</c:v>
                </c:pt>
                <c:pt idx="15">
                  <c:v>109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Quadro_resumo!$C$26:$R$26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Qd_histórico_sensu_ingressante!$C$53:$R$53</c:f>
              <c:numCache>
                <c:formatCode>General</c:formatCode>
                <c:ptCount val="16"/>
                <c:pt idx="0">
                  <c:v>54</c:v>
                </c:pt>
                <c:pt idx="1">
                  <c:v>76</c:v>
                </c:pt>
                <c:pt idx="2">
                  <c:v>95</c:v>
                </c:pt>
                <c:pt idx="3">
                  <c:v>165</c:v>
                </c:pt>
                <c:pt idx="4">
                  <c:v>189</c:v>
                </c:pt>
                <c:pt idx="5">
                  <c:v>286</c:v>
                </c:pt>
                <c:pt idx="6">
                  <c:v>294</c:v>
                </c:pt>
                <c:pt idx="7">
                  <c:v>308</c:v>
                </c:pt>
                <c:pt idx="8">
                  <c:v>365</c:v>
                </c:pt>
                <c:pt idx="9">
                  <c:v>344</c:v>
                </c:pt>
                <c:pt idx="10">
                  <c:v>361</c:v>
                </c:pt>
                <c:pt idx="11">
                  <c:v>437</c:v>
                </c:pt>
                <c:pt idx="12">
                  <c:v>362</c:v>
                </c:pt>
                <c:pt idx="13">
                  <c:v>417</c:v>
                </c:pt>
                <c:pt idx="14">
                  <c:v>388</c:v>
                </c:pt>
                <c:pt idx="15">
                  <c:v>402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Quadro_resumo!$C$21:$R$21</c:f>
              <c:numCache>
                <c:formatCode>#,##0</c:formatCode>
                <c:ptCount val="16"/>
                <c:pt idx="0">
                  <c:v>69</c:v>
                </c:pt>
                <c:pt idx="1">
                  <c:v>148</c:v>
                </c:pt>
                <c:pt idx="2">
                  <c:v>190</c:v>
                </c:pt>
                <c:pt idx="3">
                  <c:v>281</c:v>
                </c:pt>
                <c:pt idx="4">
                  <c:v>364</c:v>
                </c:pt>
                <c:pt idx="5">
                  <c:v>399</c:v>
                </c:pt>
                <c:pt idx="6">
                  <c:v>411</c:v>
                </c:pt>
                <c:pt idx="7">
                  <c:v>769</c:v>
                </c:pt>
                <c:pt idx="8">
                  <c:v>955</c:v>
                </c:pt>
                <c:pt idx="9">
                  <c:v>419</c:v>
                </c:pt>
                <c:pt idx="10">
                  <c:v>497</c:v>
                </c:pt>
                <c:pt idx="11">
                  <c:v>922</c:v>
                </c:pt>
                <c:pt idx="12">
                  <c:v>506</c:v>
                </c:pt>
                <c:pt idx="13">
                  <c:v>555</c:v>
                </c:pt>
                <c:pt idx="14">
                  <c:v>557</c:v>
                </c:pt>
                <c:pt idx="15">
                  <c:v>832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307769096627911"/>
                  <c:y val="-0.007639567989448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0323303243812942"/>
                  <c:y val="0.000329948166108976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0282712046862171"/>
                  <c:y val="-0.005093045326298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0222001789915279"/>
                  <c:y val="0.0003299481661090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040115753019693"/>
                  <c:y val="-0.007397122570787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Quadro_resumo!$C$40:$R$40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Qd_histórico_sensu_titulados!$C$52:$R$52</c:f>
              <c:numCache>
                <c:formatCode>General</c:formatCode>
                <c:ptCount val="16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79</c:v>
                </c:pt>
                <c:pt idx="5">
                  <c:v>145</c:v>
                </c:pt>
                <c:pt idx="6">
                  <c:v>148</c:v>
                </c:pt>
                <c:pt idx="7">
                  <c:v>219</c:v>
                </c:pt>
                <c:pt idx="8">
                  <c:v>211</c:v>
                </c:pt>
                <c:pt idx="9">
                  <c:v>209</c:v>
                </c:pt>
                <c:pt idx="10">
                  <c:v>236</c:v>
                </c:pt>
                <c:pt idx="11">
                  <c:v>205</c:v>
                </c:pt>
                <c:pt idx="12">
                  <c:v>254</c:v>
                </c:pt>
                <c:pt idx="13">
                  <c:v>280</c:v>
                </c:pt>
                <c:pt idx="14">
                  <c:v>208</c:v>
                </c:pt>
                <c:pt idx="15">
                  <c:v>278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Quadro_resumo!$C$40:$R$40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Qd_histórico_sensu_titulados!$C$26:$R$26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24</c:v>
                </c:pt>
                <c:pt idx="9">
                  <c:v>33</c:v>
                </c:pt>
                <c:pt idx="10">
                  <c:v>36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  <c:pt idx="14">
                  <c:v>50</c:v>
                </c:pt>
                <c:pt idx="15">
                  <c:v>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Quadro_resumo!$C$40:$R$40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Qd_histórico_sensu_titulados!$C$53:$R$53</c:f>
              <c:numCache>
                <c:formatCode>General</c:formatCode>
                <c:ptCount val="16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88</c:v>
                </c:pt>
                <c:pt idx="5">
                  <c:v>156</c:v>
                </c:pt>
                <c:pt idx="6">
                  <c:v>163</c:v>
                </c:pt>
                <c:pt idx="7">
                  <c:v>237</c:v>
                </c:pt>
                <c:pt idx="8">
                  <c:v>235</c:v>
                </c:pt>
                <c:pt idx="9">
                  <c:v>242</c:v>
                </c:pt>
                <c:pt idx="10">
                  <c:v>272</c:v>
                </c:pt>
                <c:pt idx="11" c:formatCode="0">
                  <c:v>259</c:v>
                </c:pt>
                <c:pt idx="12" c:formatCode="0">
                  <c:v>312</c:v>
                </c:pt>
                <c:pt idx="13" c:formatCode="0">
                  <c:v>346</c:v>
                </c:pt>
                <c:pt idx="14" c:formatCode="0">
                  <c:v>258</c:v>
                </c:pt>
                <c:pt idx="15" c:formatCode="0">
                  <c:v>363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Qd_histórico_sensu_anobase!$C$52:$R$52</c:f>
              <c:numCache>
                <c:formatCode>General</c:formatCode>
                <c:ptCount val="16"/>
                <c:pt idx="0">
                  <c:v>82</c:v>
                </c:pt>
                <c:pt idx="1">
                  <c:v>114</c:v>
                </c:pt>
                <c:pt idx="2">
                  <c:v>145</c:v>
                </c:pt>
                <c:pt idx="3">
                  <c:v>226</c:v>
                </c:pt>
                <c:pt idx="4">
                  <c:v>296</c:v>
                </c:pt>
                <c:pt idx="5">
                  <c:v>391</c:v>
                </c:pt>
                <c:pt idx="6">
                  <c:v>476</c:v>
                </c:pt>
                <c:pt idx="7">
                  <c:v>474</c:v>
                </c:pt>
                <c:pt idx="8">
                  <c:v>506</c:v>
                </c:pt>
                <c:pt idx="9">
                  <c:v>502</c:v>
                </c:pt>
                <c:pt idx="10">
                  <c:v>511</c:v>
                </c:pt>
                <c:pt idx="11">
                  <c:v>631</c:v>
                </c:pt>
                <c:pt idx="12">
                  <c:v>589</c:v>
                </c:pt>
                <c:pt idx="13">
                  <c:v>561</c:v>
                </c:pt>
                <c:pt idx="14">
                  <c:v>530</c:v>
                </c:pt>
                <c:pt idx="15">
                  <c:v>532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Qd_histórico_sensu_anobase!$C$26:$R$26</c:f>
              <c:numCache>
                <c:formatCode>General</c:formatCode>
                <c:ptCount val="16"/>
                <c:pt idx="0">
                  <c:v>22</c:v>
                </c:pt>
                <c:pt idx="1">
                  <c:v>24</c:v>
                </c:pt>
                <c:pt idx="2">
                  <c:v>29</c:v>
                </c:pt>
                <c:pt idx="3">
                  <c:v>42</c:v>
                </c:pt>
                <c:pt idx="4">
                  <c:v>60</c:v>
                </c:pt>
                <c:pt idx="5">
                  <c:v>82</c:v>
                </c:pt>
                <c:pt idx="6">
                  <c:v>100</c:v>
                </c:pt>
                <c:pt idx="7">
                  <c:v>131</c:v>
                </c:pt>
                <c:pt idx="8">
                  <c:v>176</c:v>
                </c:pt>
                <c:pt idx="9">
                  <c:v>219</c:v>
                </c:pt>
                <c:pt idx="10">
                  <c:v>247</c:v>
                </c:pt>
                <c:pt idx="11">
                  <c:v>272</c:v>
                </c:pt>
                <c:pt idx="12">
                  <c:v>270</c:v>
                </c:pt>
                <c:pt idx="13">
                  <c:v>291</c:v>
                </c:pt>
                <c:pt idx="14">
                  <c:v>320</c:v>
                </c:pt>
                <c:pt idx="15">
                  <c:v>328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Qd_histórico_sensu_anobase!$C$53:$R$53</c:f>
              <c:numCache>
                <c:formatCode>General</c:formatCode>
                <c:ptCount val="16"/>
                <c:pt idx="0">
                  <c:v>104</c:v>
                </c:pt>
                <c:pt idx="1">
                  <c:v>138</c:v>
                </c:pt>
                <c:pt idx="2">
                  <c:v>174</c:v>
                </c:pt>
                <c:pt idx="3">
                  <c:v>268</c:v>
                </c:pt>
                <c:pt idx="4">
                  <c:v>356</c:v>
                </c:pt>
                <c:pt idx="5">
                  <c:v>473</c:v>
                </c:pt>
                <c:pt idx="6">
                  <c:v>576</c:v>
                </c:pt>
                <c:pt idx="7">
                  <c:v>605</c:v>
                </c:pt>
                <c:pt idx="8">
                  <c:v>682</c:v>
                </c:pt>
                <c:pt idx="9">
                  <c:v>721</c:v>
                </c:pt>
                <c:pt idx="10">
                  <c:v>758</c:v>
                </c:pt>
                <c:pt idx="11">
                  <c:v>903</c:v>
                </c:pt>
                <c:pt idx="12">
                  <c:v>859</c:v>
                </c:pt>
                <c:pt idx="13">
                  <c:v>852</c:v>
                </c:pt>
                <c:pt idx="14">
                  <c:v>850</c:v>
                </c:pt>
                <c:pt idx="15">
                  <c:v>860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Residência!$B$13</c:f>
              <c:strCache>
                <c:ptCount val="1"/>
                <c:pt idx="0">
                  <c:v>Evolução Residência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2021</c:v>
                </c:pt>
                <c:pt idx="2">
                  <c:v>Evolução</c:v>
                </c:pt>
              </c:strCache>
            </c:strRef>
          </c:cat>
          <c:val>
            <c:numRef>
              <c:f>Residência!$C$18:$E$18</c:f>
              <c:numCache>
                <c:formatCode>#,##0</c:formatCode>
                <c:ptCount val="3"/>
                <c:pt idx="0">
                  <c:v>4</c:v>
                </c:pt>
                <c:pt idx="1" c:formatCode="0">
                  <c:v>7</c:v>
                </c:pt>
                <c:pt idx="2" c:formatCode="0%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Residência!$B$14</c:f>
              <c:strCache>
                <c:ptCount val="1"/>
                <c:pt idx="0">
                  <c:v>Evolução Vagas Ofertadas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2021</c:v>
                </c:pt>
                <c:pt idx="2">
                  <c:v>Evolução</c:v>
                </c:pt>
              </c:strCache>
            </c:strRef>
          </c:cat>
          <c:val>
            <c:numRef>
              <c:f>Residência!$C$14:$E$14</c:f>
              <c:numCache>
                <c:formatCode>#,##0</c:formatCode>
                <c:ptCount val="3"/>
                <c:pt idx="0">
                  <c:v>18</c:v>
                </c:pt>
                <c:pt idx="1" c:formatCode="0">
                  <c:v>44</c:v>
                </c:pt>
                <c:pt idx="2" c:formatCode="0%">
                  <c:v>1.44444444444444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Residência!$B$15</c:f>
              <c:strCache>
                <c:ptCount val="1"/>
                <c:pt idx="0">
                  <c:v>Evolução Ingressantes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2021</c:v>
                </c:pt>
                <c:pt idx="2">
                  <c:v>Evolução</c:v>
                </c:pt>
              </c:strCache>
            </c:strRef>
          </c:cat>
          <c:val>
            <c:numRef>
              <c:f>Residência!$C$15:$E$15</c:f>
              <c:numCache>
                <c:formatCode>#,##0</c:formatCode>
                <c:ptCount val="3"/>
                <c:pt idx="0">
                  <c:v>15</c:v>
                </c:pt>
                <c:pt idx="1" c:formatCode="0">
                  <c:v>40</c:v>
                </c:pt>
                <c:pt idx="2" c:formatCode="0%">
                  <c:v>1.66666666666667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Residência!$B$16</c:f>
              <c:strCache>
                <c:ptCount val="1"/>
                <c:pt idx="0">
                  <c:v>Evolução Matriculados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2021</c:v>
                </c:pt>
                <c:pt idx="2">
                  <c:v>Evolução</c:v>
                </c:pt>
              </c:strCache>
            </c:strRef>
          </c:cat>
          <c:val>
            <c:numRef>
              <c:f>Residência!$C$16:$E$16</c:f>
              <c:numCache>
                <c:formatCode>#,##0</c:formatCode>
                <c:ptCount val="3"/>
                <c:pt idx="0">
                  <c:v>15</c:v>
                </c:pt>
                <c:pt idx="1" c:formatCode="0">
                  <c:v>90</c:v>
                </c:pt>
                <c:pt idx="2" c:formatCode="0%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77725166251111"/>
          <c:y val="0.0259126484131369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Quadro_resumo!$C$40:$R$40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Quadro_resumo!$C$63:$R$63</c:f>
              <c:numCache>
                <c:formatCode>#,##0</c:formatCode>
                <c:ptCount val="16"/>
                <c:pt idx="0">
                  <c:v>197</c:v>
                </c:pt>
                <c:pt idx="1">
                  <c:v>267</c:v>
                </c:pt>
                <c:pt idx="2">
                  <c:v>438</c:v>
                </c:pt>
                <c:pt idx="3">
                  <c:v>604</c:v>
                </c:pt>
                <c:pt idx="4">
                  <c:v>673</c:v>
                </c:pt>
                <c:pt idx="5">
                  <c:v>993</c:v>
                </c:pt>
                <c:pt idx="6">
                  <c:v>1003</c:v>
                </c:pt>
                <c:pt idx="7">
                  <c:v>1615</c:v>
                </c:pt>
                <c:pt idx="8">
                  <c:v>1517</c:v>
                </c:pt>
                <c:pt idx="9">
                  <c:v>1669</c:v>
                </c:pt>
                <c:pt idx="10">
                  <c:v>1510</c:v>
                </c:pt>
                <c:pt idx="11">
                  <c:v>1851</c:v>
                </c:pt>
                <c:pt idx="12">
                  <c:v>1808</c:v>
                </c:pt>
                <c:pt idx="13">
                  <c:v>1549</c:v>
                </c:pt>
                <c:pt idx="14">
                  <c:v>1320</c:v>
                </c:pt>
                <c:pt idx="15">
                  <c:v>1397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Residência!$B$17</c:f>
              <c:strCache>
                <c:ptCount val="1"/>
                <c:pt idx="0">
                  <c:v>Evolução Concluintes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2021</c:v>
                </c:pt>
                <c:pt idx="2">
                  <c:v>Evolução</c:v>
                </c:pt>
              </c:strCache>
            </c:strRef>
          </c:cat>
          <c:val>
            <c:numRef>
              <c:f>Residência!$C$17:$E$17</c:f>
              <c:numCache>
                <c:formatCode>#,##0</c:formatCode>
                <c:ptCount val="3"/>
                <c:pt idx="0">
                  <c:v>0</c:v>
                </c:pt>
                <c:pt idx="1" c:formatCode="0">
                  <c:v>28</c:v>
                </c:pt>
                <c:pt idx="2" c: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Residência!$B$128</c:f>
              <c:strCache>
                <c:ptCount val="1"/>
                <c:pt idx="0">
                  <c:v>Total (2010)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Residência!$D$128:$H$128</c:f>
              <c:numCache>
                <c:formatCode>0</c:formatCode>
                <c:ptCount val="5"/>
                <c:pt idx="0">
                  <c:v>18</c:v>
                </c:pt>
                <c:pt idx="1" c:formatCode="#,##0">
                  <c:v>15</c:v>
                </c:pt>
                <c:pt idx="2" c:formatCode="#,##0">
                  <c:v>15</c:v>
                </c:pt>
                <c:pt idx="3" c:formatCode="#,##0">
                  <c:v>3</c:v>
                </c:pt>
                <c:pt idx="4" c:formatCode="#,##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Residência!$B$122</c:f>
              <c:strCache>
                <c:ptCount val="1"/>
                <c:pt idx="0">
                  <c:v>Total (2011)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Residência!$D$122:$H$122</c:f>
              <c:numCache>
                <c:formatCode>0</c:formatCode>
                <c:ptCount val="5"/>
                <c:pt idx="0">
                  <c:v>24</c:v>
                </c:pt>
                <c:pt idx="1" c:formatCode="#,##0">
                  <c:v>19</c:v>
                </c:pt>
                <c:pt idx="2" c:formatCode="#,##0">
                  <c:v>31</c:v>
                </c:pt>
                <c:pt idx="3" c:formatCode="#,##0">
                  <c:v>2</c:v>
                </c:pt>
                <c:pt idx="4" c:formatCode="#,##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Residência!$B$115</c:f>
              <c:strCache>
                <c:ptCount val="1"/>
                <c:pt idx="0">
                  <c:v>Total (2012)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Residência!$D$115:$H$115</c:f>
              <c:numCache>
                <c:formatCode>0</c:formatCode>
                <c:ptCount val="5"/>
                <c:pt idx="0">
                  <c:v>22</c:v>
                </c:pt>
                <c:pt idx="1" c:formatCode="#,##0">
                  <c:v>23</c:v>
                </c:pt>
                <c:pt idx="2" c:formatCode="#,##0">
                  <c:v>40</c:v>
                </c:pt>
                <c:pt idx="3" c:formatCode="#,##0">
                  <c:v>1</c:v>
                </c:pt>
                <c:pt idx="4" c:formatCode="#,##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Residência!$B$108</c:f>
              <c:strCache>
                <c:ptCount val="1"/>
                <c:pt idx="0">
                  <c:v>Total (2013)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Residência!$D$108:$H$108</c:f>
              <c:numCache>
                <c:formatCode>0</c:formatCode>
                <c:ptCount val="5"/>
                <c:pt idx="0">
                  <c:v>24</c:v>
                </c:pt>
                <c:pt idx="1" c:formatCode="#,##0">
                  <c:v>24</c:v>
                </c:pt>
                <c:pt idx="2" c:formatCode="#,##0">
                  <c:v>24</c:v>
                </c:pt>
                <c:pt idx="3" c:formatCode="#,##0">
                  <c:v>1</c:v>
                </c:pt>
                <c:pt idx="4" c:formatCode="#,##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Residência!$B$101</c:f>
              <c:strCache>
                <c:ptCount val="1"/>
                <c:pt idx="0">
                  <c:v>Total (2014)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Residência!$D$101:$H$101</c:f>
              <c:numCache>
                <c:formatCode>0</c:formatCode>
                <c:ptCount val="5"/>
                <c:pt idx="0">
                  <c:v>26</c:v>
                </c:pt>
                <c:pt idx="1" c:formatCode="#,##0">
                  <c:v>26</c:v>
                </c:pt>
                <c:pt idx="2" c:formatCode="#,##0">
                  <c:v>67</c:v>
                </c:pt>
                <c:pt idx="3" c:formatCode="#,##0">
                  <c:v>0</c:v>
                </c:pt>
                <c:pt idx="4" c:formatCode="#,##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Residência!$B$93</c:f>
              <c:strCache>
                <c:ptCount val="1"/>
                <c:pt idx="0">
                  <c:v>Total (2015)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Residência!$D$93:$H$93</c:f>
              <c:numCache>
                <c:formatCode>0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50</c:v>
                </c:pt>
                <c:pt idx="3">
                  <c:v>7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Residência!$B$85</c:f>
              <c:strCache>
                <c:ptCount val="1"/>
                <c:pt idx="0">
                  <c:v>Total (2016)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Residência!$D$85:$H$85</c:f>
              <c:numCache>
                <c:formatCode>0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53</c:v>
                </c:pt>
                <c:pt idx="3">
                  <c:v>2</c:v>
                </c:pt>
                <c:pt idx="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Residência!$B$77</c:f>
              <c:strCache>
                <c:ptCount val="1"/>
                <c:pt idx="0">
                  <c:v>Total (2017)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Residência!$D$77:$H$77</c:f>
              <c:numCache>
                <c:formatCode>0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63</c:v>
                </c:pt>
                <c:pt idx="3">
                  <c:v>4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Residência!$B$69</c:f>
              <c:strCache>
                <c:ptCount val="1"/>
                <c:pt idx="0">
                  <c:v>Total (2018)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Residência!$D$69:$H$69</c:f>
              <c:numCache>
                <c:formatCode>0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75</c:v>
                </c:pt>
                <c:pt idx="3">
                  <c:v>7</c:v>
                </c:pt>
                <c:pt idx="4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Quadro_resumo!$B$40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Quadro_resumo!$C$40:$R$40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Quadro_resumo!$C$48:$R$48</c:f>
              <c:numCache>
                <c:formatCode>#,##0</c:formatCode>
                <c:ptCount val="16"/>
                <c:pt idx="0">
                  <c:v>49</c:v>
                </c:pt>
                <c:pt idx="1">
                  <c:v>79</c:v>
                </c:pt>
                <c:pt idx="2">
                  <c:v>93</c:v>
                </c:pt>
                <c:pt idx="3">
                  <c:v>115</c:v>
                </c:pt>
                <c:pt idx="4">
                  <c:v>187</c:v>
                </c:pt>
                <c:pt idx="5">
                  <c:v>264</c:v>
                </c:pt>
                <c:pt idx="6">
                  <c:v>227</c:v>
                </c:pt>
                <c:pt idx="7">
                  <c:v>307</c:v>
                </c:pt>
                <c:pt idx="8">
                  <c:v>381</c:v>
                </c:pt>
                <c:pt idx="9">
                  <c:v>349</c:v>
                </c:pt>
                <c:pt idx="10">
                  <c:v>474</c:v>
                </c:pt>
                <c:pt idx="11">
                  <c:v>294</c:v>
                </c:pt>
                <c:pt idx="12">
                  <c:v>560</c:v>
                </c:pt>
                <c:pt idx="13">
                  <c:v>390</c:v>
                </c:pt>
                <c:pt idx="14">
                  <c:v>292</c:v>
                </c:pt>
                <c:pt idx="15">
                  <c:v>391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Residência!$B$58</c:f>
              <c:strCache>
                <c:ptCount val="1"/>
                <c:pt idx="0">
                  <c:v>Total (2019)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Residência!$D$58:$H$58</c:f>
              <c:numCache>
                <c:formatCode>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85</c:v>
                </c:pt>
                <c:pt idx="3">
                  <c:v>6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Residência!$B$58</c:f>
              <c:strCache>
                <c:ptCount val="1"/>
                <c:pt idx="0">
                  <c:v>Total (2019)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Residência!$D$58:$H$58</c:f>
              <c:numCache>
                <c:formatCode>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85</c:v>
                </c:pt>
                <c:pt idx="3">
                  <c:v>6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externalData r:id="rId1">
    <c:autoUpdate val="0"/>
  </c:externalData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Residência!$B$46</c:f>
              <c:strCache>
                <c:ptCount val="1"/>
                <c:pt idx="0">
                  <c:v>Total (2020)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Residência!$D$46:$H$46</c:f>
              <c:numCache>
                <c:formatCode>0</c:formatCode>
                <c:ptCount val="5"/>
                <c:pt idx="0">
                  <c:v>44</c:v>
                </c:pt>
                <c:pt idx="1">
                  <c:v>46</c:v>
                </c:pt>
                <c:pt idx="2">
                  <c:v>94</c:v>
                </c:pt>
                <c:pt idx="3">
                  <c:v>15</c:v>
                </c:pt>
                <c:pt idx="4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externalData r:id="rId1">
    <c:autoUpdate val="0"/>
  </c:externalData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Residência!$B$58</c:f>
              <c:strCache>
                <c:ptCount val="1"/>
                <c:pt idx="0">
                  <c:v>Total (2019)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Residência!$D$59:$H$59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Residência!$D$34:$H$34</c:f>
              <c:numCache>
                <c:formatCode>0</c:formatCode>
                <c:ptCount val="5"/>
                <c:pt idx="0">
                  <c:v>44</c:v>
                </c:pt>
                <c:pt idx="1">
                  <c:v>40</c:v>
                </c:pt>
                <c:pt idx="2">
                  <c:v>90</c:v>
                </c:pt>
                <c:pt idx="3">
                  <c:v>3</c:v>
                </c:pt>
                <c:pt idx="4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externalData r:id="rId1">
    <c:autoUpdate val="0"/>
  </c:externalData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monogr_teses_dissertações!$C$13:$R$13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monogr_teses_dissertações!$C$64:$R$64</c:f>
              <c:numCache>
                <c:formatCode>General</c:formatCode>
                <c:ptCount val="16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219</c:v>
                </c:pt>
                <c:pt idx="8" c:formatCode="0">
                  <c:v>217</c:v>
                </c:pt>
                <c:pt idx="9" c:formatCode="0">
                  <c:v>209</c:v>
                </c:pt>
                <c:pt idx="10" c:formatCode="0">
                  <c:v>236</c:v>
                </c:pt>
                <c:pt idx="11" c:formatCode="0">
                  <c:v>205</c:v>
                </c:pt>
                <c:pt idx="12" c:formatCode="0">
                  <c:v>254</c:v>
                </c:pt>
                <c:pt idx="13" c:formatCode="0">
                  <c:v>280</c:v>
                </c:pt>
                <c:pt idx="14" c:formatCode="0">
                  <c:v>208</c:v>
                </c:pt>
                <c:pt idx="15" c:formatCode="0">
                  <c:v>278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monogr_teses_dissertações!$B$13</c:f>
              <c:strCache>
                <c:ptCount val="1"/>
                <c:pt idx="0">
                  <c:v>Monografias - Artigos Científicos / Dissertações / Teses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monogr_teses_dissertações!$C$13:$R$13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monogr_teses_dissertações!$C$38:$R$38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  <c:pt idx="14">
                  <c:v>50</c:v>
                </c:pt>
                <c:pt idx="15">
                  <c:v>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4439295088114"/>
          <c:y val="0.00457456541628545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monogr_teses_dissertações!$F$72:$U$72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monogr_teses_dissertações!$F$113:$U$113</c:f>
              <c:numCache>
                <c:formatCode>General</c:formatCode>
                <c:ptCount val="16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 c:formatCode="0">
                  <c:v>56</c:v>
                </c:pt>
                <c:pt idx="8">
                  <c:v>129</c:v>
                </c:pt>
                <c:pt idx="9" c:formatCode="0">
                  <c:v>74</c:v>
                </c:pt>
                <c:pt idx="10" c:formatCode="0">
                  <c:v>206</c:v>
                </c:pt>
                <c:pt idx="11" c:formatCode="0">
                  <c:v>0</c:v>
                </c:pt>
                <c:pt idx="12" c:formatCode="0">
                  <c:v>220</c:v>
                </c:pt>
                <c:pt idx="13" c:formatCode="0">
                  <c:v>18</c:v>
                </c:pt>
                <c:pt idx="14" c:formatCode="0">
                  <c:v>0</c:v>
                </c:pt>
                <c:pt idx="15" c:formatCode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44116941213422"/>
          <c:y val="0.00458225141286085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monogr_teses_dissertações!$C$13:$R$13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monogr_teses_dissertações!$C$20:$R$20</c:f>
              <c:numCache>
                <c:formatCode>General</c:formatCode>
                <c:ptCount val="16"/>
                <c:pt idx="0">
                  <c:v>88</c:v>
                </c:pt>
                <c:pt idx="1">
                  <c:v>40</c:v>
                </c:pt>
                <c:pt idx="2">
                  <c:v>79</c:v>
                </c:pt>
                <c:pt idx="3">
                  <c:v>115</c:v>
                </c:pt>
                <c:pt idx="4">
                  <c:v>181</c:v>
                </c:pt>
                <c:pt idx="5">
                  <c:v>241</c:v>
                </c:pt>
                <c:pt idx="6">
                  <c:v>221</c:v>
                </c:pt>
                <c:pt idx="7">
                  <c:v>301</c:v>
                </c:pt>
                <c:pt idx="8">
                  <c:v>390</c:v>
                </c:pt>
                <c:pt idx="9">
                  <c:v>338</c:v>
                </c:pt>
                <c:pt idx="10">
                  <c:v>498</c:v>
                </c:pt>
                <c:pt idx="11">
                  <c:v>289</c:v>
                </c:pt>
                <c:pt idx="12">
                  <c:v>556</c:v>
                </c:pt>
                <c:pt idx="13">
                  <c:v>398</c:v>
                </c:pt>
                <c:pt idx="14">
                  <c:v>287</c:v>
                </c:pt>
                <c:pt idx="15">
                  <c:v>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27189691858"/>
          <c:y val="0.0358250119433497"/>
          <c:w val="0.800226159230096"/>
          <c:h val="0.9072643976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monogr_teses_dissertações!$C$16:$R$16</c:f>
              <c:numCache>
                <c:formatCode>General</c:formatCode>
                <c:ptCount val="16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  <c:pt idx="12">
                  <c:v>220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monogr_teses_dissertações!$B$17</c:f>
              <c:strCache>
                <c:ptCount val="1"/>
                <c:pt idx="0">
                  <c:v>Residência Médica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monogr_teses_dissertações!$C$17:$R$17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9</c:v>
                </c:pt>
                <c:pt idx="9">
                  <c:v>12</c:v>
                </c:pt>
                <c:pt idx="10">
                  <c:v>24</c:v>
                </c:pt>
                <c:pt idx="11">
                  <c:v>17</c:v>
                </c:pt>
                <c:pt idx="12">
                  <c:v>17</c:v>
                </c:pt>
                <c:pt idx="13">
                  <c:v>12</c:v>
                </c:pt>
                <c:pt idx="14">
                  <c:v>10</c:v>
                </c:pt>
                <c:pt idx="15">
                  <c:v>17</c:v>
                </c:pt>
              </c:numCache>
            </c:numRef>
          </c:val>
        </c:ser>
        <c:ser>
          <c:idx val="2"/>
          <c:order val="2"/>
          <c:tx>
            <c:strRef>
              <c:f>monogr_teses_dissertações!$B$18</c:f>
              <c:strCache>
                <c:ptCount val="1"/>
                <c:pt idx="0">
                  <c:v>Residência Multiprofissional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14"/>
              <c:layout>
                <c:manualLayout>
                  <c:x val="0.00657346541986853"/>
                  <c:y val="0.002770509465907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.019627812239607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monogr_teses_dissertações!$C$18:$R$18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  <c:pt idx="14">
                  <c:v>16</c:v>
                </c:pt>
                <c:pt idx="15">
                  <c:v>15</c:v>
                </c:pt>
              </c:numCache>
            </c:numRef>
          </c:val>
        </c:ser>
        <c:ser>
          <c:idx val="3"/>
          <c:order val="3"/>
          <c:tx>
            <c:strRef>
              <c:f>monogr_teses_dissertações!$B$19</c:f>
              <c:strCache>
                <c:ptCount val="1"/>
                <c:pt idx="0">
                  <c:v>Residência Uniprofissional</c:v>
                </c:pt>
              </c:strCache>
            </c:strRef>
          </c:tx>
          <c:invertIfNegative val="0"/>
          <c:dLbls>
            <c:delete val="1"/>
          </c:dLbls>
          <c:cat>
            <c:numRef>
              <c:f>Quadro_resumo!$C$13:$R$13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monogr_teses_dissertações!$C$19:$R$19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11232"/>
        <c:axId val="125337600"/>
      </c:barChart>
      <c:catAx>
        <c:axId val="1253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5337600"/>
        <c:crosses val="autoZero"/>
        <c:auto val="1"/>
        <c:lblAlgn val="ctr"/>
        <c:lblOffset val="100"/>
        <c:noMultiLvlLbl val="0"/>
      </c:catAx>
      <c:valAx>
        <c:axId val="12533760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5311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825499448394349"/>
          <c:y val="0.323162897019458"/>
          <c:w val="0.174500583260426"/>
          <c:h val="0.21856888476364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8619315331151"/>
          <c:y val="0.0281470759860865"/>
          <c:w val="0.950360276475918"/>
          <c:h val="0.89154663761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"Tese"</c:f>
              <c:strCache>
                <c:ptCount val="1"/>
                <c:pt idx="0">
                  <c:v>Tese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monogr_teses_dissertações!$C$25:$S$25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Total</c:v>
                </c:pt>
              </c:strCache>
            </c:strRef>
          </c:cat>
          <c:val>
            <c:numRef>
              <c:f>monogr_teses_dissertações!$C$38:$S$38</c:f>
              <c:numCache>
                <c:formatCode>General</c:formatCode>
                <c:ptCount val="17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  <c:pt idx="14">
                  <c:v>50</c:v>
                </c:pt>
                <c:pt idx="15">
                  <c:v>85</c:v>
                </c:pt>
                <c:pt idx="16" c:formatCode="#,##0">
                  <c:v>389</c:v>
                </c:pt>
              </c:numCache>
            </c:numRef>
          </c:val>
        </c:ser>
        <c:ser>
          <c:idx val="1"/>
          <c:order val="1"/>
          <c:tx>
            <c:strRef>
              <c:f>"Dissertação"</c:f>
              <c:strCache>
                <c:ptCount val="1"/>
                <c:pt idx="0">
                  <c:v>Dissertação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5"/>
              <c:layout>
                <c:manualLayout>
                  <c:x val="-0.00738439765446528"/>
                  <c:y val="-0.00430909512564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101535467748897"/>
                  <c:y val="-0.00430909512564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0738439765446528"/>
                  <c:y val="-0.002154547562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0553829824084896"/>
                  <c:y val="0.002154547562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0553829824084896"/>
                  <c:y val="0.002154547562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monogr_teses_dissertações!$C$25:$S$25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Total</c:v>
                </c:pt>
              </c:strCache>
            </c:strRef>
          </c:cat>
          <c:val>
            <c:numRef>
              <c:f>monogr_teses_dissertações!$C$64:$S$64</c:f>
              <c:numCache>
                <c:formatCode>General</c:formatCode>
                <c:ptCount val="17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219</c:v>
                </c:pt>
                <c:pt idx="8" c:formatCode="0">
                  <c:v>217</c:v>
                </c:pt>
                <c:pt idx="9" c:formatCode="0">
                  <c:v>209</c:v>
                </c:pt>
                <c:pt idx="10" c:formatCode="0">
                  <c:v>236</c:v>
                </c:pt>
                <c:pt idx="11" c:formatCode="0">
                  <c:v>205</c:v>
                </c:pt>
                <c:pt idx="12" c:formatCode="0">
                  <c:v>254</c:v>
                </c:pt>
                <c:pt idx="13" c:formatCode="0">
                  <c:v>280</c:v>
                </c:pt>
                <c:pt idx="14" c:formatCode="0">
                  <c:v>208</c:v>
                </c:pt>
                <c:pt idx="15" c:formatCode="0">
                  <c:v>278</c:v>
                </c:pt>
                <c:pt idx="16" c:formatCode="#,##0">
                  <c:v>2363</c:v>
                </c:pt>
              </c:numCache>
            </c:numRef>
          </c:val>
        </c:ser>
        <c:ser>
          <c:idx val="2"/>
          <c:order val="2"/>
          <c:tx>
            <c:strRef>
              <c:f>"Total (2006-2021)"</c:f>
              <c:strCache>
                <c:ptCount val="1"/>
                <c:pt idx="0">
                  <c:v>Total (2006-2021)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monogr_teses_dissertações!$C$25:$S$25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Total</c:v>
                </c:pt>
              </c:strCache>
            </c:strRef>
          </c:cat>
          <c:val>
            <c:numRef>
              <c:f>monogr_teses_dissertações!$C$65:$S$65</c:f>
              <c:numCache>
                <c:formatCode>General</c:formatCode>
                <c:ptCount val="17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82</c:v>
                </c:pt>
                <c:pt idx="5">
                  <c:v>156</c:v>
                </c:pt>
                <c:pt idx="6">
                  <c:v>159</c:v>
                </c:pt>
                <c:pt idx="7">
                  <c:v>237</c:v>
                </c:pt>
                <c:pt idx="8" c:formatCode="0">
                  <c:v>242</c:v>
                </c:pt>
                <c:pt idx="9" c:formatCode="0">
                  <c:v>242</c:v>
                </c:pt>
                <c:pt idx="10">
                  <c:v>271</c:v>
                </c:pt>
                <c:pt idx="11">
                  <c:v>259</c:v>
                </c:pt>
                <c:pt idx="12">
                  <c:v>312</c:v>
                </c:pt>
                <c:pt idx="13" c:formatCode="0">
                  <c:v>346</c:v>
                </c:pt>
                <c:pt idx="14" c:formatCode="0">
                  <c:v>258</c:v>
                </c:pt>
                <c:pt idx="15" c:formatCode="0">
                  <c:v>363</c:v>
                </c:pt>
                <c:pt idx="16" c:formatCode="#,##0">
                  <c:v>2752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792384"/>
        <c:axId val="121793920"/>
      </c:barChart>
      <c:catAx>
        <c:axId val="1217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793920"/>
        <c:crosses val="autoZero"/>
        <c:auto val="1"/>
        <c:lblAlgn val="ctr"/>
        <c:lblOffset val="100"/>
        <c:noMultiLvlLbl val="0"/>
      </c:catAx>
      <c:valAx>
        <c:axId val="121793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7923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800920656446139"/>
          <c:y val="0.25744256902613"/>
          <c:w val="0.15149142664891"/>
          <c:h val="0.190466415438504"/>
        </c:manualLayout>
      </c:layout>
      <c:overlay val="1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Quadro_resumo!$B$96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Quadro_resumo!$C$96:$R$96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Quadro_resumo!$C$99:$R$99</c:f>
              <c:numCache>
                <c:formatCode>#,##0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17</c:v>
                </c:pt>
                <c:pt idx="6">
                  <c:v>18</c:v>
                </c:pt>
                <c:pt idx="7">
                  <c:v>21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34</c:v>
                </c:pt>
                <c:pt idx="14">
                  <c:v>34</c:v>
                </c:pt>
                <c:pt idx="15">
                  <c:v>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Quadro_bolsas_CAPES!$B$13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3"/>
              <c:layout>
                <c:manualLayout>
                  <c:x val="0.019047619047619"/>
                  <c:y val="-0.04683195930905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8903364240664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7328083887276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732808388727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945168212033232"/>
                  <c:y val="8.955586202283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Quadro_bolsas_CAPES!$C$13:$M$13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Quadro_bolsas_CAPES!$C$16:$M$16</c:f>
              <c:numCache>
                <c:formatCode>General</c:formatCode>
                <c:ptCount val="11"/>
                <c:pt idx="0">
                  <c:v>243</c:v>
                </c:pt>
                <c:pt idx="1">
                  <c:v>266</c:v>
                </c:pt>
                <c:pt idx="2">
                  <c:v>288</c:v>
                </c:pt>
                <c:pt idx="3">
                  <c:v>309</c:v>
                </c:pt>
                <c:pt idx="4">
                  <c:v>335</c:v>
                </c:pt>
                <c:pt idx="5">
                  <c:v>335</c:v>
                </c:pt>
                <c:pt idx="6">
                  <c:v>336</c:v>
                </c:pt>
                <c:pt idx="7">
                  <c:v>342</c:v>
                </c:pt>
                <c:pt idx="8">
                  <c:v>332</c:v>
                </c:pt>
                <c:pt idx="9">
                  <c:v>325</c:v>
                </c:pt>
                <c:pt idx="10">
                  <c:v>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838245509576"/>
          <c:y val="0.00992669517409896"/>
          <c:w val="0.710330455492706"/>
          <c:h val="0.9670128283445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Quadro_bolsas_CAPES!$B$70</c:f>
              <c:strCache>
                <c:ptCount val="1"/>
                <c:pt idx="0">
                  <c:v>Faculdade/mês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Quadro_bolsas_CAPES!$B$54:$B$65</c:f>
              <c:strCache>
                <c:ptCount val="12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FAIND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Total Geral</c:v>
                </c:pt>
              </c:strCache>
            </c:strRef>
          </c:cat>
          <c:val>
            <c:numRef>
              <c:f>Quadro_bolsas_CAPES!$N$54:$N$65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41</c:v>
                </c:pt>
                <c:pt idx="3">
                  <c:v>5</c:v>
                </c:pt>
                <c:pt idx="4">
                  <c:v>25</c:v>
                </c:pt>
                <c:pt idx="5">
                  <c:v>3</c:v>
                </c:pt>
                <c:pt idx="6">
                  <c:v>3</c:v>
                </c:pt>
                <c:pt idx="7">
                  <c:v>67</c:v>
                </c:pt>
                <c:pt idx="8">
                  <c:v>34</c:v>
                </c:pt>
                <c:pt idx="9">
                  <c:v>64</c:v>
                </c:pt>
                <c:pt idx="10">
                  <c:v>28</c:v>
                </c:pt>
                <c:pt idx="11">
                  <c:v>297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3"/>
          <c:y val="0.0257309941520468"/>
          <c:w val="0.859878982022927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Quadro_bolsas_CAPES!$B$22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Março2</c:v>
                </c:pt>
                <c:pt idx="3">
                  <c:v>Abril3</c:v>
                </c:pt>
                <c:pt idx="4">
                  <c:v>Maio4</c:v>
                </c:pt>
                <c:pt idx="5">
                  <c:v>Junho</c:v>
                </c:pt>
                <c:pt idx="6">
                  <c:v>Julho5</c:v>
                </c:pt>
                <c:pt idx="7">
                  <c:v>Agosto6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Dezembro7</c:v>
                </c:pt>
              </c:strCache>
            </c:strRef>
          </c:cat>
          <c:val>
            <c:numRef>
              <c:f>Quadro_bolsas_CAPES!$C$22:$N$22</c:f>
              <c:numCache>
                <c:formatCode>General</c:formatCode>
                <c:ptCount val="12"/>
                <c:pt idx="0">
                  <c:v>126</c:v>
                </c:pt>
                <c:pt idx="1">
                  <c:v>126</c:v>
                </c:pt>
                <c:pt idx="2">
                  <c:v>134</c:v>
                </c:pt>
                <c:pt idx="3">
                  <c:v>134</c:v>
                </c:pt>
                <c:pt idx="4">
                  <c:v>137</c:v>
                </c:pt>
                <c:pt idx="5">
                  <c:v>135</c:v>
                </c:pt>
                <c:pt idx="6">
                  <c:v>135</c:v>
                </c:pt>
                <c:pt idx="7">
                  <c:v>127</c:v>
                </c:pt>
                <c:pt idx="8">
                  <c:v>127</c:v>
                </c:pt>
                <c:pt idx="9">
                  <c:v>127</c:v>
                </c:pt>
                <c:pt idx="10">
                  <c:v>127</c:v>
                </c:pt>
                <c:pt idx="11">
                  <c:v>126</c:v>
                </c:pt>
              </c:numCache>
            </c:numRef>
          </c:val>
        </c:ser>
        <c:ser>
          <c:idx val="1"/>
          <c:order val="1"/>
          <c:tx>
            <c:strRef>
              <c:f>Quadro_bolsas_CAPES!$B$23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Março2</c:v>
                </c:pt>
                <c:pt idx="3">
                  <c:v>Abril3</c:v>
                </c:pt>
                <c:pt idx="4">
                  <c:v>Maio4</c:v>
                </c:pt>
                <c:pt idx="5">
                  <c:v>Junho</c:v>
                </c:pt>
                <c:pt idx="6">
                  <c:v>Julho5</c:v>
                </c:pt>
                <c:pt idx="7">
                  <c:v>Agosto6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Dezembro7</c:v>
                </c:pt>
              </c:strCache>
            </c:strRef>
          </c:cat>
          <c:val>
            <c:numRef>
              <c:f>Quadro_bolsas_CAPES!$C$23:$N$23</c:f>
              <c:numCache>
                <c:formatCode>General</c:formatCode>
                <c:ptCount val="12"/>
                <c:pt idx="0">
                  <c:v>197</c:v>
                </c:pt>
                <c:pt idx="1">
                  <c:v>196</c:v>
                </c:pt>
                <c:pt idx="2">
                  <c:v>196</c:v>
                </c:pt>
                <c:pt idx="3">
                  <c:v>194</c:v>
                </c:pt>
                <c:pt idx="4">
                  <c:v>204</c:v>
                </c:pt>
                <c:pt idx="5">
                  <c:v>201</c:v>
                </c:pt>
                <c:pt idx="6">
                  <c:v>200</c:v>
                </c:pt>
                <c:pt idx="7">
                  <c:v>199</c:v>
                </c:pt>
                <c:pt idx="8">
                  <c:v>187</c:v>
                </c:pt>
                <c:pt idx="9">
                  <c:v>175</c:v>
                </c:pt>
                <c:pt idx="10">
                  <c:v>172</c:v>
                </c:pt>
                <c:pt idx="11">
                  <c:v>171</c:v>
                </c:pt>
              </c:numCache>
            </c:numRef>
          </c:val>
        </c:ser>
        <c:ser>
          <c:idx val="2"/>
          <c:order val="2"/>
          <c:tx>
            <c:strRef>
              <c:f>Quadro_bolsas_CAPES!$B$24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Março2</c:v>
                </c:pt>
                <c:pt idx="3">
                  <c:v>Abril3</c:v>
                </c:pt>
                <c:pt idx="4">
                  <c:v>Maio4</c:v>
                </c:pt>
                <c:pt idx="5">
                  <c:v>Junho</c:v>
                </c:pt>
                <c:pt idx="6">
                  <c:v>Julho5</c:v>
                </c:pt>
                <c:pt idx="7">
                  <c:v>Agosto6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Dezembro7</c:v>
                </c:pt>
              </c:strCache>
            </c:strRef>
          </c:cat>
          <c:val>
            <c:numRef>
              <c:f>Quadro_bolsas_CAPES!$C$24:$N$24</c:f>
              <c:numCache>
                <c:formatCode>General</c:formatCode>
                <c:ptCount val="12"/>
                <c:pt idx="0">
                  <c:v>323</c:v>
                </c:pt>
                <c:pt idx="1">
                  <c:v>322</c:v>
                </c:pt>
                <c:pt idx="2">
                  <c:v>330</c:v>
                </c:pt>
                <c:pt idx="3">
                  <c:v>328</c:v>
                </c:pt>
                <c:pt idx="4">
                  <c:v>341</c:v>
                </c:pt>
                <c:pt idx="5">
                  <c:v>336</c:v>
                </c:pt>
                <c:pt idx="6">
                  <c:v>335</c:v>
                </c:pt>
                <c:pt idx="7">
                  <c:v>326</c:v>
                </c:pt>
                <c:pt idx="8">
                  <c:v>314</c:v>
                </c:pt>
                <c:pt idx="9">
                  <c:v>302</c:v>
                </c:pt>
                <c:pt idx="10">
                  <c:v>299</c:v>
                </c:pt>
                <c:pt idx="11">
                  <c:v>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3"/>
          <c:y val="0.0257309941520468"/>
          <c:w val="0.859878982022927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Quadro_bolsas_CAPES!$B$37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Quadro_bolsas_CAPES!$C$36:$N$36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Março2</c:v>
                </c:pt>
                <c:pt idx="3">
                  <c:v>Abril3</c:v>
                </c:pt>
                <c:pt idx="4">
                  <c:v>Maio4</c:v>
                </c:pt>
                <c:pt idx="5">
                  <c:v>Junho</c:v>
                </c:pt>
                <c:pt idx="6">
                  <c:v>Julho5</c:v>
                </c:pt>
                <c:pt idx="7">
                  <c:v>Agosto6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Dezembro7</c:v>
                </c:pt>
              </c:strCache>
            </c:strRef>
          </c:cat>
          <c:val>
            <c:numRef>
              <c:f>Quadro_bolsas_CAPES!$C$37:$N$37</c:f>
              <c:numCache>
                <c:formatCode>"R$"\ #,##0.00</c:formatCode>
                <c:ptCount val="12"/>
                <c:pt idx="0">
                  <c:v>277200</c:v>
                </c:pt>
                <c:pt idx="1">
                  <c:v>277200</c:v>
                </c:pt>
                <c:pt idx="2">
                  <c:v>290400</c:v>
                </c:pt>
                <c:pt idx="3">
                  <c:v>297000</c:v>
                </c:pt>
                <c:pt idx="4">
                  <c:v>303600</c:v>
                </c:pt>
                <c:pt idx="5">
                  <c:v>297000</c:v>
                </c:pt>
                <c:pt idx="6">
                  <c:v>297000</c:v>
                </c:pt>
                <c:pt idx="7">
                  <c:v>279400</c:v>
                </c:pt>
                <c:pt idx="8">
                  <c:v>279400</c:v>
                </c:pt>
                <c:pt idx="9">
                  <c:v>279400</c:v>
                </c:pt>
                <c:pt idx="10">
                  <c:v>279400</c:v>
                </c:pt>
                <c:pt idx="11">
                  <c:v>275000</c:v>
                </c:pt>
              </c:numCache>
            </c:numRef>
          </c:val>
        </c:ser>
        <c:ser>
          <c:idx val="1"/>
          <c:order val="1"/>
          <c:tx>
            <c:strRef>
              <c:f>Quadro_bolsas_CAPES!$B$38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Quadro_bolsas_CAPES!$C$36:$N$36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Março2</c:v>
                </c:pt>
                <c:pt idx="3">
                  <c:v>Abril3</c:v>
                </c:pt>
                <c:pt idx="4">
                  <c:v>Maio4</c:v>
                </c:pt>
                <c:pt idx="5">
                  <c:v>Junho</c:v>
                </c:pt>
                <c:pt idx="6">
                  <c:v>Julho5</c:v>
                </c:pt>
                <c:pt idx="7">
                  <c:v>Agosto6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Dezembro7</c:v>
                </c:pt>
              </c:strCache>
            </c:strRef>
          </c:cat>
          <c:val>
            <c:numRef>
              <c:f>Quadro_bolsas_CAPES!$C$38:$N$38</c:f>
              <c:numCache>
                <c:formatCode>"R$"\ #,##0.00</c:formatCode>
                <c:ptCount val="12"/>
                <c:pt idx="0">
                  <c:v>295500</c:v>
                </c:pt>
                <c:pt idx="1">
                  <c:v>294000</c:v>
                </c:pt>
                <c:pt idx="2">
                  <c:v>294000</c:v>
                </c:pt>
                <c:pt idx="3">
                  <c:v>289500</c:v>
                </c:pt>
                <c:pt idx="4">
                  <c:v>304500</c:v>
                </c:pt>
                <c:pt idx="5">
                  <c:v>304500</c:v>
                </c:pt>
                <c:pt idx="6">
                  <c:v>298500</c:v>
                </c:pt>
                <c:pt idx="7">
                  <c:v>300000</c:v>
                </c:pt>
                <c:pt idx="8">
                  <c:v>279000</c:v>
                </c:pt>
                <c:pt idx="9">
                  <c:v>261000</c:v>
                </c:pt>
                <c:pt idx="10">
                  <c:v>256500</c:v>
                </c:pt>
                <c:pt idx="11">
                  <c:v>259500</c:v>
                </c:pt>
              </c:numCache>
            </c:numRef>
          </c:val>
        </c:ser>
        <c:ser>
          <c:idx val="2"/>
          <c:order val="2"/>
          <c:tx>
            <c:strRef>
              <c:f>Quadro_bolsas_CAPES!$B$39</c:f>
              <c:strCache>
                <c:ptCount val="1"/>
                <c:pt idx="0">
                  <c:v>Total mês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Quadro_bolsas_CAPES!$C$36:$N$36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Março2</c:v>
                </c:pt>
                <c:pt idx="3">
                  <c:v>Abril3</c:v>
                </c:pt>
                <c:pt idx="4">
                  <c:v>Maio4</c:v>
                </c:pt>
                <c:pt idx="5">
                  <c:v>Junho</c:v>
                </c:pt>
                <c:pt idx="6">
                  <c:v>Julho5</c:v>
                </c:pt>
                <c:pt idx="7">
                  <c:v>Agosto6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Dezembro7</c:v>
                </c:pt>
              </c:strCache>
            </c:strRef>
          </c:cat>
          <c:val>
            <c:numRef>
              <c:f>Quadro_bolsas_CAPES!$C$39:$N$39</c:f>
              <c:numCache>
                <c:formatCode>"R$"\ #,##0.00</c:formatCode>
                <c:ptCount val="12"/>
                <c:pt idx="0">
                  <c:v>572700</c:v>
                </c:pt>
                <c:pt idx="1">
                  <c:v>571200</c:v>
                </c:pt>
                <c:pt idx="2">
                  <c:v>584400</c:v>
                </c:pt>
                <c:pt idx="3">
                  <c:v>586500</c:v>
                </c:pt>
                <c:pt idx="4">
                  <c:v>608100</c:v>
                </c:pt>
                <c:pt idx="5">
                  <c:v>601500</c:v>
                </c:pt>
                <c:pt idx="6">
                  <c:v>595500</c:v>
                </c:pt>
                <c:pt idx="7">
                  <c:v>579400</c:v>
                </c:pt>
                <c:pt idx="8">
                  <c:v>558400</c:v>
                </c:pt>
                <c:pt idx="9">
                  <c:v>540400</c:v>
                </c:pt>
                <c:pt idx="10">
                  <c:v>535900</c:v>
                </c:pt>
                <c:pt idx="11">
                  <c:v>534500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3"/>
          <c:y val="0.0257309941520468"/>
          <c:w val="0.859878982022927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fundect'!$B$22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'Quadros_Bolsas CNPq e fundect'!$D$21:$O$21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fundect'!$D$22:$O$22</c:f>
              <c:numCache>
                <c:formatCode>General</c:formatCode>
                <c:ptCount val="12"/>
                <c:pt idx="0">
                  <c:v>17</c:v>
                </c:pt>
                <c:pt idx="1">
                  <c:v>17</c:v>
                </c:pt>
                <c:pt idx="2">
                  <c:v>15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'Quadros_Bolsas CNPq e fundect'!$B$23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'Quadros_Bolsas CNPq e fundect'!$D$21:$O$21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fundect'!$D$23:$O$23</c:f>
              <c:numCache>
                <c:formatCode>General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36</c:v>
                </c:pt>
                <c:pt idx="8">
                  <c:v>36</c:v>
                </c:pt>
                <c:pt idx="9">
                  <c:v>35</c:v>
                </c:pt>
                <c:pt idx="10">
                  <c:v>34</c:v>
                </c:pt>
                <c:pt idx="11" c:formatCode="#,##0">
                  <c:v>34</c:v>
                </c:pt>
              </c:numCache>
            </c:numRef>
          </c:val>
        </c:ser>
        <c:ser>
          <c:idx val="2"/>
          <c:order val="2"/>
          <c:tx>
            <c:strRef>
              <c:f>'Quadros_Bolsas CNPq e fundect'!$B$24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'Quadros_Bolsas CNPq e fundect'!$D$21:$O$21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fundect'!$D$24:$O$24</c:f>
              <c:numCache>
                <c:formatCode>General</c:formatCode>
                <c:ptCount val="12"/>
                <c:pt idx="0">
                  <c:v>41</c:v>
                </c:pt>
                <c:pt idx="1">
                  <c:v>41</c:v>
                </c:pt>
                <c:pt idx="2">
                  <c:v>39</c:v>
                </c:pt>
                <c:pt idx="3">
                  <c:v>42</c:v>
                </c:pt>
                <c:pt idx="4">
                  <c:v>39</c:v>
                </c:pt>
                <c:pt idx="5">
                  <c:v>39</c:v>
                </c:pt>
                <c:pt idx="6">
                  <c:v>38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57</c:v>
                </c:pt>
                <c:pt idx="11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12702144998"/>
          <c:y val="0"/>
          <c:w val="0.892787297855002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fundect'!$B$14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fundect'!$D$14:$O$14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'Quadros_Bolsas CNPq e fundect'!$B$15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fundect'!$D$15:$O$15</c:f>
              <c:numCache>
                <c:formatCode>General</c:formatCode>
                <c:ptCount val="12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26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43</c:v>
                </c:pt>
                <c:pt idx="11" c:formatCode="#,##0">
                  <c:v>44</c:v>
                </c:pt>
              </c:numCache>
            </c:numRef>
          </c:val>
        </c:ser>
        <c:ser>
          <c:idx val="2"/>
          <c:order val="2"/>
          <c:tx>
            <c:strRef>
              <c:f>'Quadros_Bolsas CNPq e fundect'!$B$24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fundect'!$D$24:$O$24</c:f>
              <c:numCache>
                <c:formatCode>General</c:formatCode>
                <c:ptCount val="12"/>
                <c:pt idx="0">
                  <c:v>41</c:v>
                </c:pt>
                <c:pt idx="1">
                  <c:v>41</c:v>
                </c:pt>
                <c:pt idx="2">
                  <c:v>39</c:v>
                </c:pt>
                <c:pt idx="3">
                  <c:v>42</c:v>
                </c:pt>
                <c:pt idx="4">
                  <c:v>39</c:v>
                </c:pt>
                <c:pt idx="5">
                  <c:v>39</c:v>
                </c:pt>
                <c:pt idx="6">
                  <c:v>38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57</c:v>
                </c:pt>
                <c:pt idx="11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12702144998"/>
          <c:y val="0"/>
          <c:w val="0.892787297855002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fundect'!$B$30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'Quadros_Bolsas CNPq e fundect'!$D$29:$O$29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fundect'!$D$30:$O$30</c:f>
              <c:numCache>
                <c:formatCode>"R$"\ #,##0.00</c:formatCode>
                <c:ptCount val="12"/>
                <c:pt idx="0">
                  <c:v>26700</c:v>
                </c:pt>
                <c:pt idx="1">
                  <c:v>26700</c:v>
                </c:pt>
                <c:pt idx="2">
                  <c:v>22300</c:v>
                </c:pt>
                <c:pt idx="3">
                  <c:v>26700</c:v>
                </c:pt>
                <c:pt idx="4">
                  <c:v>20100</c:v>
                </c:pt>
                <c:pt idx="5">
                  <c:v>20100</c:v>
                </c:pt>
                <c:pt idx="6">
                  <c:v>20100</c:v>
                </c:pt>
                <c:pt idx="7">
                  <c:v>24500</c:v>
                </c:pt>
                <c:pt idx="8">
                  <c:v>24500</c:v>
                </c:pt>
                <c:pt idx="9">
                  <c:v>25200</c:v>
                </c:pt>
                <c:pt idx="10">
                  <c:v>25200</c:v>
                </c:pt>
                <c:pt idx="11">
                  <c:v>25200</c:v>
                </c:pt>
              </c:numCache>
            </c:numRef>
          </c:val>
        </c:ser>
        <c:ser>
          <c:idx val="1"/>
          <c:order val="1"/>
          <c:tx>
            <c:strRef>
              <c:f>'Quadros_Bolsas CNPq e fundect'!$B$31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'Quadros_Bolsas CNPq e fundect'!$D$29:$O$29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fundect'!$D$31:$O$31</c:f>
              <c:numCache>
                <c:formatCode>"R$"\ #,##0.00</c:formatCode>
                <c:ptCount val="12"/>
                <c:pt idx="0">
                  <c:v>44500</c:v>
                </c:pt>
                <c:pt idx="1">
                  <c:v>44500</c:v>
                </c:pt>
                <c:pt idx="2">
                  <c:v>44500</c:v>
                </c:pt>
                <c:pt idx="3">
                  <c:v>46000</c:v>
                </c:pt>
                <c:pt idx="4">
                  <c:v>46000</c:v>
                </c:pt>
                <c:pt idx="5">
                  <c:v>46000</c:v>
                </c:pt>
                <c:pt idx="6">
                  <c:v>46000</c:v>
                </c:pt>
                <c:pt idx="7">
                  <c:v>77900</c:v>
                </c:pt>
                <c:pt idx="8">
                  <c:v>77900</c:v>
                </c:pt>
                <c:pt idx="9">
                  <c:v>77900</c:v>
                </c:pt>
                <c:pt idx="10">
                  <c:v>76400</c:v>
                </c:pt>
                <c:pt idx="11">
                  <c:v>78600</c:v>
                </c:pt>
              </c:numCache>
            </c:numRef>
          </c:val>
        </c:ser>
        <c:ser>
          <c:idx val="2"/>
          <c:order val="2"/>
          <c:tx>
            <c:strRef>
              <c:f>'Quadros_Bolsas CNPq e fundect'!$B$32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'Quadros_Bolsas CNPq e fundect'!$D$29:$O$29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fundect'!$D$32:$O$32</c:f>
              <c:numCache>
                <c:formatCode>"R$"\ #,##0.00</c:formatCode>
                <c:ptCount val="12"/>
                <c:pt idx="0">
                  <c:v>71200</c:v>
                </c:pt>
                <c:pt idx="1">
                  <c:v>71200</c:v>
                </c:pt>
                <c:pt idx="2">
                  <c:v>66800</c:v>
                </c:pt>
                <c:pt idx="3">
                  <c:v>72700</c:v>
                </c:pt>
                <c:pt idx="4">
                  <c:v>66100</c:v>
                </c:pt>
                <c:pt idx="5">
                  <c:v>66100</c:v>
                </c:pt>
                <c:pt idx="6">
                  <c:v>66100</c:v>
                </c:pt>
                <c:pt idx="7">
                  <c:v>102400</c:v>
                </c:pt>
                <c:pt idx="8">
                  <c:v>102400</c:v>
                </c:pt>
                <c:pt idx="9">
                  <c:v>103100</c:v>
                </c:pt>
                <c:pt idx="10">
                  <c:v>101600</c:v>
                </c:pt>
                <c:pt idx="11">
                  <c:v>103800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7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12702144998"/>
          <c:y val="0"/>
          <c:w val="0.892787297855002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fundect'!$B$14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'Quadros_Bolsas CNPq e fundect'!$D$187:$K$187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2019(2)</c:v>
                </c:pt>
                <c:pt idx="6">
                  <c:v>2020(3)</c:v>
                </c:pt>
                <c:pt idx="7">
                  <c:v>2021</c:v>
                </c:pt>
              </c:strCache>
            </c:strRef>
          </c:cat>
          <c:val>
            <c:numRef>
              <c:f>'Quadros_Bolsas CNPq e fundect'!$D$188:$K$188</c:f>
              <c:numCache>
                <c:formatCode>General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25</c:v>
                </c:pt>
                <c:pt idx="6">
                  <c:v>17</c:v>
                </c:pt>
                <c:pt idx="7">
                  <c:v>14</c:v>
                </c:pt>
              </c:numCache>
            </c:numRef>
          </c:val>
        </c:ser>
        <c:ser>
          <c:idx val="1"/>
          <c:order val="1"/>
          <c:tx>
            <c:strRef>
              <c:f>'Quadros_Bolsas CNPq e fundect'!$B$15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'Quadros_Bolsas CNPq e fundect'!$D$187:$K$187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2019(2)</c:v>
                </c:pt>
                <c:pt idx="6">
                  <c:v>2020(3)</c:v>
                </c:pt>
                <c:pt idx="7">
                  <c:v>2021</c:v>
                </c:pt>
              </c:strCache>
            </c:strRef>
          </c:cat>
          <c:val>
            <c:numRef>
              <c:f>'Quadros_Bolsas CNPq e fundect'!$D$189:$K$189</c:f>
              <c:numCache>
                <c:formatCode>General</c:formatCode>
                <c:ptCount val="8"/>
                <c:pt idx="0">
                  <c:v>73</c:v>
                </c:pt>
                <c:pt idx="1">
                  <c:v>52</c:v>
                </c:pt>
                <c:pt idx="2">
                  <c:v>52</c:v>
                </c:pt>
                <c:pt idx="3">
                  <c:v>35</c:v>
                </c:pt>
                <c:pt idx="4">
                  <c:v>29</c:v>
                </c:pt>
                <c:pt idx="5">
                  <c:v>6</c:v>
                </c:pt>
                <c:pt idx="6">
                  <c:v>29</c:v>
                </c:pt>
                <c:pt idx="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'Quadros_Bolsas CNPq e fundect'!$B$24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'Quadros_Bolsas CNPq e fundect'!$D$187:$K$187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2019(2)</c:v>
                </c:pt>
                <c:pt idx="6">
                  <c:v>2020(3)</c:v>
                </c:pt>
                <c:pt idx="7">
                  <c:v>2021</c:v>
                </c:pt>
              </c:strCache>
            </c:strRef>
          </c:cat>
          <c:val>
            <c:numRef>
              <c:f>'Quadros_Bolsas CNPq e fundect'!$D$190:$K$190</c:f>
              <c:numCache>
                <c:formatCode>General</c:formatCode>
                <c:ptCount val="8"/>
                <c:pt idx="0">
                  <c:v>89</c:v>
                </c:pt>
                <c:pt idx="1">
                  <c:v>68</c:v>
                </c:pt>
                <c:pt idx="2">
                  <c:v>69</c:v>
                </c:pt>
                <c:pt idx="3">
                  <c:v>54</c:v>
                </c:pt>
                <c:pt idx="4">
                  <c:v>47</c:v>
                </c:pt>
                <c:pt idx="5">
                  <c:v>31</c:v>
                </c:pt>
                <c:pt idx="6">
                  <c:v>46</c:v>
                </c:pt>
                <c:pt idx="7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externalData r:id="rId1">
    <c:autoUpdate val="0"/>
  </c:externalData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área'!$B$13:$B$14</c:f>
              <c:strCache>
                <c:ptCount val="1"/>
                <c:pt idx="0">
                  <c:v>Grande Área CNPq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3"/>
              <c:layout>
                <c:manualLayout>
                  <c:x val="0.019047619047619"/>
                  <c:y val="-0.04683195930905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8903364240664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7328083887276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732808388727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945168212033232"/>
                  <c:y val="8.955586202283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'indicadores_grande área'!$C$14:$R$14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área'!$C$24:$R$24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24</c:v>
                </c:pt>
                <c:pt idx="8">
                  <c:v>22</c:v>
                </c:pt>
                <c:pt idx="9">
                  <c:v>22</c:v>
                </c:pt>
                <c:pt idx="10">
                  <c:v>15</c:v>
                </c:pt>
                <c:pt idx="11">
                  <c:v>18</c:v>
                </c:pt>
                <c:pt idx="12">
                  <c:v>22</c:v>
                </c:pt>
                <c:pt idx="13">
                  <c:v>25</c:v>
                </c:pt>
                <c:pt idx="14">
                  <c:v>24</c:v>
                </c:pt>
                <c:pt idx="1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4966881199579"/>
          <c:y val="0.0271992342938538"/>
          <c:w val="0.907717702594215"/>
          <c:h val="0.896447349471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área'!$C$58:$F$58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.0211410765679854"/>
                  <c:y val="-0.0232835795356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225504816725177"/>
                  <c:y val="-0.02587064392847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83222663589207"/>
                  <c:y val="-0.03363183710701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0704702552266179"/>
                  <c:y val="-0.0206965151427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área'!$C$69:$F$69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'indicadores_grande área'!$G$58:$J$58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dLbl>
              <c:idx val="0"/>
              <c:layout>
                <c:manualLayout>
                  <c:x val="0.00845967631559039"/>
                  <c:y val="-0.02328364229109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83222663589207"/>
                  <c:y val="-0.0232835795356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211410765679854"/>
                  <c:y val="-0.03104477271417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0940510453236"/>
                  <c:y val="-0.02328357953562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área'!$G$69:$J$69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'indicadores_grande área'!$K$58:$N$58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área'!$K$69:$N$69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'indicadores_grande área'!$O$58:$R$58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área'!$O$69:$R$69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</c:numCache>
            </c:numRef>
          </c:val>
        </c:ser>
        <c:ser>
          <c:idx val="4"/>
          <c:order val="4"/>
          <c:tx>
            <c:strRef>
              <c:f>2018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área'!$S$69:$V$69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19</c:v>
                </c:pt>
              </c:numCache>
            </c:numRef>
          </c:val>
        </c:ser>
        <c:ser>
          <c:idx val="5"/>
          <c:order val="5"/>
          <c:tx>
            <c:strRef>
              <c:f>2019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área'!$W$69:$Z$69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22</c:v>
                </c:pt>
              </c:numCache>
            </c:numRef>
          </c:val>
        </c:ser>
        <c:ser>
          <c:idx val="6"/>
          <c:order val="6"/>
          <c:tx>
            <c:strRef>
              <c:f>"2020"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área'!$AA$69:$AD$69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20</c:v>
                </c:pt>
              </c:numCache>
            </c:numRef>
          </c:val>
        </c:ser>
        <c:ser>
          <c:idx val="7"/>
          <c:order val="7"/>
          <c:tx>
            <c:strRef>
              <c:f>'indicadores_grande área'!$AE$58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área'!$AE$69:$AH$69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28768"/>
        <c:axId val="146930304"/>
      </c:barChart>
      <c:catAx>
        <c:axId val="146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6930304"/>
        <c:crosses val="autoZero"/>
        <c:auto val="1"/>
        <c:lblAlgn val="ctr"/>
        <c:lblOffset val="100"/>
        <c:noMultiLvlLbl val="0"/>
      </c:catAx>
      <c:valAx>
        <c:axId val="14693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69287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3371394015553"/>
          <c:y val="0.0349206349206349"/>
          <c:w val="0.957534247771868"/>
          <c:h val="0.886084989376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Quadro_resumo!$B$97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Quadro_resumo!$C$96:$R$96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Quadro_resumo!$C$97:$R$97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</c:numCache>
            </c:numRef>
          </c:val>
        </c:ser>
        <c:ser>
          <c:idx val="1"/>
          <c:order val="1"/>
          <c:tx>
            <c:strRef>
              <c:f>Quadro_resumo!$B$98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9"/>
              <c:layout>
                <c:manualLayout>
                  <c:x val="0.010237900870248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Quadro_resumo!$C$96:$R$96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Quadro_resumo!$C$98:$R$98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  <c:pt idx="14">
                  <c:v>23</c:v>
                </c:pt>
                <c:pt idx="1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2560"/>
        <c:axId val="28084096"/>
      </c:barChart>
      <c:catAx>
        <c:axId val="280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084096"/>
        <c:crosses val="autoZero"/>
        <c:auto val="1"/>
        <c:lblAlgn val="ctr"/>
        <c:lblOffset val="100"/>
        <c:noMultiLvlLbl val="0"/>
      </c:catAx>
      <c:valAx>
        <c:axId val="280840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082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963153528952255"/>
          <c:y val="0.14353405824272"/>
          <c:w val="0.129360802398414"/>
          <c:h val="0.1129578802649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área'!$B$30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elete val="1"/>
          </c:dLbls>
          <c:cat>
            <c:numRef>
              <c:f>'indicadores_grande área'!$C$29:$R$29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área'!$C$30:$R$30</c:f>
              <c:numCache>
                <c:formatCode>#,##0</c:formatCode>
                <c:ptCount val="16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31</c:v>
                </c:pt>
                <c:pt idx="12">
                  <c:v>31</c:v>
                </c:pt>
                <c:pt idx="13">
                  <c:v>27</c:v>
                </c:pt>
                <c:pt idx="14">
                  <c:v>25</c:v>
                </c:pt>
                <c:pt idx="15">
                  <c:v>30</c:v>
                </c:pt>
              </c:numCache>
            </c:numRef>
          </c:val>
        </c:ser>
        <c:ser>
          <c:idx val="1"/>
          <c:order val="1"/>
          <c:tx>
            <c:strRef>
              <c:f>'indicadores_grande área'!$B$31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elete val="1"/>
          </c:dLbls>
          <c:cat>
            <c:numRef>
              <c:f>'indicadores_grande área'!$C$29:$R$29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área'!$C$31:$R$31</c:f>
              <c:numCache>
                <c:formatCode>#,##0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13</c:v>
                </c:pt>
                <c:pt idx="14">
                  <c:v>16</c:v>
                </c:pt>
                <c:pt idx="15">
                  <c:v>14</c:v>
                </c:pt>
              </c:numCache>
            </c:numRef>
          </c:val>
        </c:ser>
        <c:ser>
          <c:idx val="2"/>
          <c:order val="2"/>
          <c:tx>
            <c:strRef>
              <c:f>'indicadores_grande área'!$B$32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numRef>
              <c:f>'indicadores_grande área'!$C$29:$R$29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área'!$C$32:$R$32</c:f>
              <c:numCache>
                <c:formatCode>#,##0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</c:numCache>
            </c:numRef>
          </c:val>
        </c:ser>
        <c:ser>
          <c:idx val="4"/>
          <c:order val="3"/>
          <c:tx>
            <c:strRef>
              <c:f>'indicadores_grande área'!$B$33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área'!$C$29:$R$29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área'!$C$33:$R$33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22</c:v>
                </c:pt>
                <c:pt idx="14">
                  <c:v>19</c:v>
                </c:pt>
                <c:pt idx="15">
                  <c:v>20</c:v>
                </c:pt>
              </c:numCache>
            </c:numRef>
          </c:val>
        </c:ser>
        <c:ser>
          <c:idx val="8"/>
          <c:order val="4"/>
          <c:tx>
            <c:strRef>
              <c:f>'indicadores_grande área'!$B$34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área'!$C$29:$R$29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área'!$C$34:$R$34</c:f>
              <c:numCache>
                <c:formatCode>#,##0</c:formatCode>
                <c:ptCount val="16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43</c:v>
                </c:pt>
                <c:pt idx="9">
                  <c:v>46</c:v>
                </c:pt>
                <c:pt idx="10">
                  <c:v>52</c:v>
                </c:pt>
                <c:pt idx="11">
                  <c:v>55</c:v>
                </c:pt>
                <c:pt idx="12">
                  <c:v>54</c:v>
                </c:pt>
                <c:pt idx="13">
                  <c:v>59</c:v>
                </c:pt>
                <c:pt idx="14">
                  <c:v>55</c:v>
                </c:pt>
                <c:pt idx="15">
                  <c:v>63</c:v>
                </c:pt>
              </c:numCache>
            </c:numRef>
          </c:val>
        </c:ser>
        <c:ser>
          <c:idx val="5"/>
          <c:order val="5"/>
          <c:tx>
            <c:strRef>
              <c:f>'indicadores_grande área'!$B$35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área'!$C$29:$R$29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área'!$C$35:$R$35</c:f>
              <c:numCache>
                <c:formatCode>#,##0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19</c:v>
                </c:pt>
              </c:numCache>
            </c:numRef>
          </c:val>
        </c:ser>
        <c:ser>
          <c:idx val="7"/>
          <c:order val="6"/>
          <c:tx>
            <c:strRef>
              <c:f>'indicadores_grande área'!$B$36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área'!$C$29:$R$29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área'!$C$36:$R$36</c:f>
              <c:numCache>
                <c:formatCode>#,##0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</c:ser>
        <c:ser>
          <c:idx val="6"/>
          <c:order val="7"/>
          <c:tx>
            <c:strRef>
              <c:f>'indicadores_grande área'!$B$37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área'!$C$29:$R$29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'indicadores_grande área'!$C$37:$R$37</c:f>
              <c:numCache>
                <c:formatCode>#,##0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8</c:v>
                </c:pt>
                <c:pt idx="1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47424"/>
        <c:axId val="167848960"/>
      </c:barChart>
      <c:catAx>
        <c:axId val="16784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7848960"/>
        <c:crosses val="autoZero"/>
        <c:auto val="1"/>
        <c:lblAlgn val="ctr"/>
        <c:lblOffset val="100"/>
        <c:noMultiLvlLbl val="0"/>
      </c:catAx>
      <c:valAx>
        <c:axId val="1678489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7847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845259655997"/>
          <c:y val="0"/>
          <c:w val="0.799707808589843"/>
          <c:h val="0.485046582917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área'!$B$15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área'!$G$15:$R$15</c:f>
              <c:numCache>
                <c:formatCode>#,##0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'indicadores_grande área'!$B$16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área'!$G$16:$R$16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'indicadores_grande área'!$B$17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área'!$G$17:$R$17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4"/>
          <c:order val="3"/>
          <c:tx>
            <c:strRef>
              <c:f>'indicadores_grande área'!$B$18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área'!$G$18:$R$18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8"/>
          <c:order val="4"/>
          <c:tx>
            <c:strRef>
              <c:f>'indicadores_grande área'!$B$19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área'!$G$19:$R$19</c:f>
              <c:numCache>
                <c:formatCode>#,##0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5"/>
          <c:order val="5"/>
          <c:tx>
            <c:strRef>
              <c:f>'indicadores_grande área'!$B$20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área'!$G$20:$R$20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7"/>
          <c:order val="6"/>
          <c:tx>
            <c:strRef>
              <c:f>'indicadores_grande área'!$B$21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área'!$G$21:$R$21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7"/>
          <c:tx>
            <c:strRef>
              <c:f>'indicadores_grande área'!$B$22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área'!$G$22:$R$22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8"/>
          <c:tx>
            <c:strRef>
              <c:f>'indicadores_grande área'!$B$23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numRef>
              <c:f>'indicadores_grande área'!$G$14:$R$14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'indicadores_grande área'!$G$23:$Q$23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53824"/>
        <c:axId val="167455360"/>
      </c:barChart>
      <c:catAx>
        <c:axId val="167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7455360"/>
        <c:crosses val="autoZero"/>
        <c:auto val="1"/>
        <c:lblAlgn val="ctr"/>
        <c:lblOffset val="100"/>
        <c:noMultiLvlLbl val="0"/>
      </c:catAx>
      <c:valAx>
        <c:axId val="1674553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74538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projetos_pesquisa!$C$106</c:f>
              <c:strCache>
                <c:ptCount val="1"/>
                <c:pt idx="0">
                  <c:v>Projetos Iniciados em 2021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projetos_pesquisa!$C$107:$N$107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projetos_pesquisa!$C$120:$N$120</c:f>
              <c:numCache>
                <c:formatCode>General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16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projetos_pesquisa!$C$13:$R$13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projetos_pesquisa!$C$14:$R$14</c:f>
              <c:numCache>
                <c:formatCode>General</c:formatCode>
                <c:ptCount val="16"/>
                <c:pt idx="0">
                  <c:v>39</c:v>
                </c:pt>
                <c:pt idx="1">
                  <c:v>82</c:v>
                </c:pt>
                <c:pt idx="2">
                  <c:v>87</c:v>
                </c:pt>
                <c:pt idx="3">
                  <c:v>181</c:v>
                </c:pt>
                <c:pt idx="4">
                  <c:v>147</c:v>
                </c:pt>
                <c:pt idx="5">
                  <c:v>119</c:v>
                </c:pt>
                <c:pt idx="6">
                  <c:v>176</c:v>
                </c:pt>
                <c:pt idx="7">
                  <c:v>175</c:v>
                </c:pt>
                <c:pt idx="8">
                  <c:v>144</c:v>
                </c:pt>
                <c:pt idx="9">
                  <c:v>217</c:v>
                </c:pt>
                <c:pt idx="10">
                  <c:v>115</c:v>
                </c:pt>
                <c:pt idx="11">
                  <c:v>105</c:v>
                </c:pt>
                <c:pt idx="12">
                  <c:v>130</c:v>
                </c:pt>
                <c:pt idx="13">
                  <c:v>120</c:v>
                </c:pt>
                <c:pt idx="14">
                  <c:v>125</c:v>
                </c:pt>
                <c:pt idx="15">
                  <c:v>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projetos_pesquisa!$B$15</c:f>
              <c:strCache>
                <c:ptCount val="1"/>
                <c:pt idx="0">
                  <c:v>Andamento*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projetos_pesquisa!$C$13:$R$13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projetos_pesquisa!$C$15:$R$15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266</c:v>
                </c:pt>
                <c:pt idx="6">
                  <c:v>0</c:v>
                </c:pt>
                <c:pt idx="7">
                  <c:v>432</c:v>
                </c:pt>
                <c:pt idx="8">
                  <c:v>438</c:v>
                </c:pt>
                <c:pt idx="9">
                  <c:v>579</c:v>
                </c:pt>
                <c:pt idx="10">
                  <c:v>350</c:v>
                </c:pt>
                <c:pt idx="11">
                  <c:v>361</c:v>
                </c:pt>
                <c:pt idx="12">
                  <c:v>392</c:v>
                </c:pt>
                <c:pt idx="13">
                  <c:v>539</c:v>
                </c:pt>
                <c:pt idx="14">
                  <c:v>562</c:v>
                </c:pt>
                <c:pt idx="15">
                  <c:v>561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projetos_pesquisa!$B$17</c:f>
              <c:strCache>
                <c:ptCount val="1"/>
                <c:pt idx="0">
                  <c:v>Concluídos***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projetos_pesquisa!$C$69:$R$69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2020*</c:v>
                </c:pt>
                <c:pt idx="15">
                  <c:v>2021</c:v>
                </c:pt>
              </c:strCache>
            </c:strRef>
          </c:cat>
          <c:val>
            <c:numRef>
              <c:f>projetos_pesquisa!$C$82:$R$82</c:f>
              <c:numCache>
                <c:formatCode>General</c:formatCode>
                <c:ptCount val="16"/>
                <c:pt idx="0">
                  <c:v>21</c:v>
                </c:pt>
                <c:pt idx="1">
                  <c:v>5</c:v>
                </c:pt>
                <c:pt idx="2">
                  <c:v>10</c:v>
                </c:pt>
                <c:pt idx="3">
                  <c:v>22</c:v>
                </c:pt>
                <c:pt idx="4">
                  <c:v>30</c:v>
                </c:pt>
                <c:pt idx="5">
                  <c:v>36</c:v>
                </c:pt>
                <c:pt idx="6">
                  <c:v>39</c:v>
                </c:pt>
                <c:pt idx="7">
                  <c:v>44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69</c:v>
                </c:pt>
                <c:pt idx="12">
                  <c:v>66</c:v>
                </c:pt>
                <c:pt idx="13">
                  <c:v>21</c:v>
                </c:pt>
                <c:pt idx="14">
                  <c:v>0</c:v>
                </c:pt>
                <c:pt idx="15">
                  <c:v>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843929508811399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Lbls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'Apoio finan Projetos Pesquisa'!$C$13:$E$13</c:f>
              <c:strCache>
                <c:ptCount val="3"/>
                <c:pt idx="0">
                  <c:v>PAP-UA</c:v>
                </c:pt>
                <c:pt idx="1">
                  <c:v>PAP-UFGD</c:v>
                </c:pt>
                <c:pt idx="2">
                  <c:v>TOTAL</c:v>
                </c:pt>
              </c:strCache>
            </c:strRef>
          </c:cat>
          <c:val>
            <c:numRef>
              <c:f>'Apoio finan Projetos Pesquisa'!$C$47:$E$47</c:f>
              <c:numCache>
                <c:formatCode>"R$"\ #,##0.00</c:formatCode>
                <c:ptCount val="3"/>
                <c:pt idx="0">
                  <c:v>147970.9</c:v>
                </c:pt>
                <c:pt idx="1">
                  <c:v>222802.04</c:v>
                </c:pt>
                <c:pt idx="2">
                  <c:v>370772.94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7167167167167"/>
          <c:y val="0.00373645534935858"/>
          <c:w val="0.62962962962963"/>
          <c:h val="0.9719765848798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Pesquisa'!$B$14:$B$27</c:f>
              <c:strCache>
                <c:ptCount val="14"/>
                <c:pt idx="0">
                  <c:v>Análises de amostras</c:v>
                </c:pt>
                <c:pt idx="1">
                  <c:v>Combustível</c:v>
                </c:pt>
                <c:pt idx="2">
                  <c:v>Compra externa</c:v>
                </c:pt>
                <c:pt idx="3">
                  <c:v>Inscrição em evento</c:v>
                </c:pt>
                <c:pt idx="4">
                  <c:v>Manutenção de equipamento</c:v>
                </c:pt>
                <c:pt idx="5">
                  <c:v>Materiais almoxarifado</c:v>
                </c:pt>
                <c:pt idx="6">
                  <c:v>Materiais de consumo - compra externa</c:v>
                </c:pt>
                <c:pt idx="7">
                  <c:v>Publicação capítulo</c:v>
                </c:pt>
                <c:pt idx="8">
                  <c:v>Publicação de artigo</c:v>
                </c:pt>
                <c:pt idx="9">
                  <c:v>Publicação livro</c:v>
                </c:pt>
                <c:pt idx="10">
                  <c:v>Revisão de artigo</c:v>
                </c:pt>
                <c:pt idx="11">
                  <c:v>Tradução de artigo</c:v>
                </c:pt>
                <c:pt idx="12">
                  <c:v>Tradução livro</c:v>
                </c:pt>
                <c:pt idx="13">
                  <c:v>TOTAL</c:v>
                </c:pt>
              </c:strCache>
            </c:strRef>
          </c:cat>
          <c:val>
            <c:numRef>
              <c:f>'Apoio finan Projetos Pesquisa'!$C$14:$C$27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24</c:v>
                </c:pt>
                <c:pt idx="3">
                  <c:v>26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9</c:v>
                </c:pt>
                <c:pt idx="9">
                  <c:v>19</c:v>
                </c:pt>
                <c:pt idx="10">
                  <c:v>3</c:v>
                </c:pt>
                <c:pt idx="11">
                  <c:v>23</c:v>
                </c:pt>
                <c:pt idx="12">
                  <c:v>1</c:v>
                </c:pt>
                <c:pt idx="13">
                  <c:v>119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737132780642"/>
          <c:y val="0.033989503169890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Pesquisa'!$C$13:$E$13</c:f>
              <c:strCache>
                <c:ptCount val="3"/>
                <c:pt idx="0">
                  <c:v>PAP-UA</c:v>
                </c:pt>
                <c:pt idx="1">
                  <c:v>PAP-UFGD</c:v>
                </c:pt>
                <c:pt idx="2">
                  <c:v>TOTAL</c:v>
                </c:pt>
              </c:strCache>
            </c:strRef>
          </c:cat>
          <c:val>
            <c:numRef>
              <c:f>'Apoio finan Projetos Pesquisa'!$C$27:$E$27</c:f>
              <c:numCache>
                <c:formatCode>General</c:formatCode>
                <c:ptCount val="3"/>
                <c:pt idx="0">
                  <c:v>119</c:v>
                </c:pt>
                <c:pt idx="1">
                  <c:v>109</c:v>
                </c:pt>
                <c:pt idx="2">
                  <c:v>228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366251198466"/>
          <c:y val="0.0037359900373599"/>
          <c:w val="0.670757430488974"/>
          <c:h val="0.97198007471980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&quot;R$&quot;\ 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Pesquisa'!$B$34:$B$47</c:f>
              <c:strCache>
                <c:ptCount val="14"/>
                <c:pt idx="0">
                  <c:v>Análises de amostras</c:v>
                </c:pt>
                <c:pt idx="1">
                  <c:v>Combustível</c:v>
                </c:pt>
                <c:pt idx="2">
                  <c:v>Compra externa</c:v>
                </c:pt>
                <c:pt idx="3">
                  <c:v>Inscrição em evento</c:v>
                </c:pt>
                <c:pt idx="4">
                  <c:v>Manutenção de equipamento</c:v>
                </c:pt>
                <c:pt idx="5">
                  <c:v>Materiais almoxarifado</c:v>
                </c:pt>
                <c:pt idx="6">
                  <c:v>Materiais de consumo - compra externa</c:v>
                </c:pt>
                <c:pt idx="7">
                  <c:v>Publicação capítulo</c:v>
                </c:pt>
                <c:pt idx="8">
                  <c:v>Publicação de artigo</c:v>
                </c:pt>
                <c:pt idx="9">
                  <c:v>Publicação livro</c:v>
                </c:pt>
                <c:pt idx="10">
                  <c:v>Revisão de artigo</c:v>
                </c:pt>
                <c:pt idx="11">
                  <c:v>Tradução de artigo</c:v>
                </c:pt>
                <c:pt idx="12">
                  <c:v>Tradução livro</c:v>
                </c:pt>
                <c:pt idx="13">
                  <c:v>TOTAL</c:v>
                </c:pt>
              </c:strCache>
            </c:strRef>
          </c:cat>
          <c:val>
            <c:numRef>
              <c:f>'Apoio finan Projetos Pesquisa'!$C$34:$C$47</c:f>
              <c:numCache>
                <c:formatCode>"R$"\ #,##0.00</c:formatCode>
                <c:ptCount val="14"/>
                <c:pt idx="0">
                  <c:v>1961</c:v>
                </c:pt>
                <c:pt idx="1">
                  <c:v>2273.7</c:v>
                </c:pt>
                <c:pt idx="2">
                  <c:v>26272.41</c:v>
                </c:pt>
                <c:pt idx="3">
                  <c:v>12460.71</c:v>
                </c:pt>
                <c:pt idx="4">
                  <c:v>9264.31</c:v>
                </c:pt>
                <c:pt idx="5">
                  <c:v>2750.53</c:v>
                </c:pt>
                <c:pt idx="6">
                  <c:v>0</c:v>
                </c:pt>
                <c:pt idx="7">
                  <c:v>386.52</c:v>
                </c:pt>
                <c:pt idx="8">
                  <c:v>8563.35</c:v>
                </c:pt>
                <c:pt idx="9">
                  <c:v>52638.2</c:v>
                </c:pt>
                <c:pt idx="10">
                  <c:v>2342.91</c:v>
                </c:pt>
                <c:pt idx="11">
                  <c:v>27957.26</c:v>
                </c:pt>
                <c:pt idx="12">
                  <c:v>1100</c:v>
                </c:pt>
                <c:pt idx="13">
                  <c:v>147970.9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&quot;R$&quot;\ 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616912453304"/>
          <c:y val="0.0350187276244869"/>
          <c:w val="0.725383087546696"/>
          <c:h val="0.92996254475102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6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Quadro_resumo!$B$14:$B$21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Total</c:v>
                </c:pt>
              </c:strCache>
            </c:strRef>
          </c:cat>
          <c:val>
            <c:numRef>
              <c:f>Quadro_resumo!$R$14:$R$20</c:f>
              <c:numCache>
                <c:formatCode>General</c:formatCode>
                <c:ptCount val="7"/>
                <c:pt idx="0">
                  <c:v>132</c:v>
                </c:pt>
                <c:pt idx="1">
                  <c:v>356</c:v>
                </c:pt>
                <c:pt idx="2">
                  <c:v>0</c:v>
                </c:pt>
                <c:pt idx="3">
                  <c:v>300</c:v>
                </c:pt>
                <c:pt idx="4">
                  <c:v>18</c:v>
                </c:pt>
                <c:pt idx="5">
                  <c:v>20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121764141898"/>
          <c:y val="0.00382019610339997"/>
          <c:w val="0.686001917545542"/>
          <c:h val="0.97198522857506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Pesquisa'!$B$14:$B$27</c:f>
              <c:strCache>
                <c:ptCount val="14"/>
                <c:pt idx="0">
                  <c:v>Análises de amostras</c:v>
                </c:pt>
                <c:pt idx="1">
                  <c:v>Combustível</c:v>
                </c:pt>
                <c:pt idx="2">
                  <c:v>Compra externa</c:v>
                </c:pt>
                <c:pt idx="3">
                  <c:v>Inscrição em evento</c:v>
                </c:pt>
                <c:pt idx="4">
                  <c:v>Manutenção de equipamento</c:v>
                </c:pt>
                <c:pt idx="5">
                  <c:v>Materiais almoxarifado</c:v>
                </c:pt>
                <c:pt idx="6">
                  <c:v>Materiais de consumo - compra externa</c:v>
                </c:pt>
                <c:pt idx="7">
                  <c:v>Publicação capítulo</c:v>
                </c:pt>
                <c:pt idx="8">
                  <c:v>Publicação de artigo</c:v>
                </c:pt>
                <c:pt idx="9">
                  <c:v>Publicação livro</c:v>
                </c:pt>
                <c:pt idx="10">
                  <c:v>Revisão de artigo</c:v>
                </c:pt>
                <c:pt idx="11">
                  <c:v>Tradução de artigo</c:v>
                </c:pt>
                <c:pt idx="12">
                  <c:v>Tradução livro</c:v>
                </c:pt>
                <c:pt idx="13">
                  <c:v>TOTAL</c:v>
                </c:pt>
              </c:strCache>
            </c:strRef>
          </c:cat>
          <c:val>
            <c:numRef>
              <c:f>'Apoio finan Projetos Pesquisa'!$D$14:$D$27</c:f>
              <c:numCache>
                <c:formatCode>General</c:formatCode>
                <c:ptCount val="1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29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16</c:v>
                </c:pt>
                <c:pt idx="11">
                  <c:v>25</c:v>
                </c:pt>
                <c:pt idx="12">
                  <c:v>0</c:v>
                </c:pt>
                <c:pt idx="13">
                  <c:v>109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462128475551"/>
          <c:y val="0.00384615384615385"/>
          <c:w val="0.670661553211889"/>
          <c:h val="0.97205128205128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&quot;R$&quot;\ 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Pesquisa'!$B$34:$B$47</c:f>
              <c:strCache>
                <c:ptCount val="14"/>
                <c:pt idx="0">
                  <c:v>Análises de amostras</c:v>
                </c:pt>
                <c:pt idx="1">
                  <c:v>Combustível</c:v>
                </c:pt>
                <c:pt idx="2">
                  <c:v>Compra externa</c:v>
                </c:pt>
                <c:pt idx="3">
                  <c:v>Inscrição em evento</c:v>
                </c:pt>
                <c:pt idx="4">
                  <c:v>Manutenção de equipamento</c:v>
                </c:pt>
                <c:pt idx="5">
                  <c:v>Materiais almoxarifado</c:v>
                </c:pt>
                <c:pt idx="6">
                  <c:v>Materiais de consumo - compra externa</c:v>
                </c:pt>
                <c:pt idx="7">
                  <c:v>Publicação capítulo</c:v>
                </c:pt>
                <c:pt idx="8">
                  <c:v>Publicação de artigo</c:v>
                </c:pt>
                <c:pt idx="9">
                  <c:v>Publicação livro</c:v>
                </c:pt>
                <c:pt idx="10">
                  <c:v>Revisão de artigo</c:v>
                </c:pt>
                <c:pt idx="11">
                  <c:v>Tradução de artigo</c:v>
                </c:pt>
                <c:pt idx="12">
                  <c:v>Tradução livro</c:v>
                </c:pt>
                <c:pt idx="13">
                  <c:v>TOTAL</c:v>
                </c:pt>
              </c:strCache>
            </c:strRef>
          </c:cat>
          <c:val>
            <c:numRef>
              <c:f>'Apoio finan Projetos Pesquisa'!$D$34:$D$47</c:f>
              <c:numCache>
                <c:formatCode>"R$"\ #,##0.00</c:formatCode>
                <c:ptCount val="14"/>
                <c:pt idx="0">
                  <c:v>18708.5</c:v>
                </c:pt>
                <c:pt idx="1">
                  <c:v>0</c:v>
                </c:pt>
                <c:pt idx="2">
                  <c:v>0</c:v>
                </c:pt>
                <c:pt idx="3">
                  <c:v>1520</c:v>
                </c:pt>
                <c:pt idx="4">
                  <c:v>24040</c:v>
                </c:pt>
                <c:pt idx="5">
                  <c:v>0</c:v>
                </c:pt>
                <c:pt idx="6">
                  <c:v>57700.33</c:v>
                </c:pt>
                <c:pt idx="7">
                  <c:v>0</c:v>
                </c:pt>
                <c:pt idx="8">
                  <c:v>67835.44</c:v>
                </c:pt>
                <c:pt idx="9">
                  <c:v>0</c:v>
                </c:pt>
                <c:pt idx="10">
                  <c:v>11971.19</c:v>
                </c:pt>
                <c:pt idx="11">
                  <c:v>41026.58</c:v>
                </c:pt>
                <c:pt idx="12">
                  <c:v>0</c:v>
                </c:pt>
                <c:pt idx="13">
                  <c:v>222802.04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&quot;R$&quot;\ 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6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Quadro_resumo!$B$27:$B$34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Médica*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Total</c:v>
                </c:pt>
              </c:strCache>
            </c:strRef>
          </c:cat>
          <c:val>
            <c:numRef>
              <c:f>Quadro_resumo!$R$27:$R$33</c:f>
              <c:numCache>
                <c:formatCode>General</c:formatCode>
                <c:ptCount val="7"/>
                <c:pt idx="0">
                  <c:v>109</c:v>
                </c:pt>
                <c:pt idx="1">
                  <c:v>293</c:v>
                </c:pt>
                <c:pt idx="2">
                  <c:v>0</c:v>
                </c:pt>
                <c:pt idx="3">
                  <c:v>266</c:v>
                </c:pt>
                <c:pt idx="4">
                  <c:v>14</c:v>
                </c:pt>
                <c:pt idx="5">
                  <c:v>20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Quadro_resumo!$B$54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6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Quadro_resumo!$B$55:$B$63</c:f>
              <c:strCache>
                <c:ptCount val="9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Alunos Especiais</c:v>
                </c:pt>
                <c:pt idx="8">
                  <c:v>Total</c:v>
                </c:pt>
              </c:strCache>
            </c:strRef>
          </c:cat>
          <c:val>
            <c:numRef>
              <c:f>Quadro_resumo!$C$55:$C$63</c:f>
              <c:numCache>
                <c:formatCode>General</c:formatCode>
                <c:ptCount val="9"/>
                <c:pt idx="0">
                  <c:v>24</c:v>
                </c:pt>
                <c:pt idx="1">
                  <c:v>117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</c:v>
                </c:pt>
                <c:pt idx="8" c:formatCode="#,##0">
                  <c:v>197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hist&#243;rico_sensu_matrisemestre!A1"/><Relationship Id="rId8" Type="http://schemas.openxmlformats.org/officeDocument/2006/relationships/hyperlink" Target="#quadro_resumo!A1"/><Relationship Id="rId7" Type="http://schemas.openxmlformats.org/officeDocument/2006/relationships/hyperlink" Target="#Data_&#205;nicio!A1"/><Relationship Id="rId6" Type="http://schemas.openxmlformats.org/officeDocument/2006/relationships/hyperlink" Target="#Qd_hist&#243;rico_sensu_exclu&#237;dos!A1"/><Relationship Id="rId5" Type="http://schemas.openxmlformats.org/officeDocument/2006/relationships/hyperlink" Target="#Qd_hist&#243;rico_sensu_anobase!A1"/><Relationship Id="rId4" Type="http://schemas.openxmlformats.org/officeDocument/2006/relationships/hyperlink" Target="#'Quadros_Bolsas CNPq e fundect'!A1"/><Relationship Id="rId30" Type="http://schemas.openxmlformats.org/officeDocument/2006/relationships/hyperlink" Target="#'P&#243;s-gradua&#231;&#227;o_strictosensu_2020'!A1"/><Relationship Id="rId3" Type="http://schemas.openxmlformats.org/officeDocument/2006/relationships/hyperlink" Target="#Aperfei&#231;oamento!A1"/><Relationship Id="rId29" Type="http://schemas.openxmlformats.org/officeDocument/2006/relationships/hyperlink" Target="#'P&#243;s-gradua&#231;&#227;o_strictosensu_2021'!A1"/><Relationship Id="rId28" Type="http://schemas.openxmlformats.org/officeDocument/2006/relationships/hyperlink" Target="#'P&#243;s-gradua&#231;&#227;o_strictosensu_2019'!A1"/><Relationship Id="rId27" Type="http://schemas.openxmlformats.org/officeDocument/2006/relationships/hyperlink" Target="#'Apoio finan Projetos Pesquisa'!A1"/><Relationship Id="rId26" Type="http://schemas.openxmlformats.org/officeDocument/2006/relationships/hyperlink" Target="#'P&#243;s-gradua&#231;&#227;o_strictosensu_2018'!A1"/><Relationship Id="rId25" Type="http://schemas.openxmlformats.org/officeDocument/2006/relationships/hyperlink" Target="#'P&#243;s-gradua&#231;&#227;o_strictosensu_2013'!A1"/><Relationship Id="rId24" Type="http://schemas.openxmlformats.org/officeDocument/2006/relationships/hyperlink" Target="#monogr_teses_disserta&#231;&#245;es!A1"/><Relationship Id="rId23" Type="http://schemas.openxmlformats.org/officeDocument/2006/relationships/hyperlink" Target="#Resid&#234;ncia!A1"/><Relationship Id="rId22" Type="http://schemas.openxmlformats.org/officeDocument/2006/relationships/hyperlink" Target="#Qd_hist&#243;rico_sensu_ingressante!A1"/><Relationship Id="rId21" Type="http://schemas.openxmlformats.org/officeDocument/2006/relationships/hyperlink" Target="#'Qd_hist&#243;rico_sensu_vaga edital'!A1"/><Relationship Id="rId20" Type="http://schemas.openxmlformats.org/officeDocument/2006/relationships/hyperlink" Target="#'P&#243;s-gradua&#231;&#227;o_strictosensu_2015'!A1"/><Relationship Id="rId2" Type="http://schemas.openxmlformats.org/officeDocument/2006/relationships/hyperlink" Target="#'Atualiza&#231;&#227;o do arquivo'!A1"/><Relationship Id="rId19" Type="http://schemas.openxmlformats.org/officeDocument/2006/relationships/hyperlink" Target="#'P&#243;s-gradua&#231;&#227;o_strictosensu_2014'!A1"/><Relationship Id="rId18" Type="http://schemas.openxmlformats.org/officeDocument/2006/relationships/hyperlink" Target="#'P&#243;s-gradua&#231;&#227;o_strictosensu_2017'!A1"/><Relationship Id="rId17" Type="http://schemas.openxmlformats.org/officeDocument/2006/relationships/hyperlink" Target="#projetos_pesquisa!A1"/><Relationship Id="rId16" Type="http://schemas.openxmlformats.org/officeDocument/2006/relationships/hyperlink" Target="#'indicadores_grande &#225;rea'!A1"/><Relationship Id="rId15" Type="http://schemas.openxmlformats.org/officeDocument/2006/relationships/hyperlink" Target="#Quadro_afastamento_servidores!A1"/><Relationship Id="rId14" Type="http://schemas.openxmlformats.org/officeDocument/2006/relationships/hyperlink" Target="#Quadro_bolsas_CAPES!A1"/><Relationship Id="rId13" Type="http://schemas.openxmlformats.org/officeDocument/2006/relationships/hyperlink" Target="#especializa&#231;&#227;o!A1"/><Relationship Id="rId12" Type="http://schemas.openxmlformats.org/officeDocument/2006/relationships/hyperlink" Target="#Docentes_p&#243;s!A1"/><Relationship Id="rId11" Type="http://schemas.openxmlformats.org/officeDocument/2006/relationships/hyperlink" Target="#'P&#243;s-gradua&#231;&#227;o_strictosensu_2016'!A1"/><Relationship Id="rId10" Type="http://schemas.openxmlformats.org/officeDocument/2006/relationships/hyperlink" Target="#Qd_hist&#243;rico_sensu_titulados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7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vaga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ingressante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titulado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nobase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id&#234;nci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9" Type="http://schemas.openxmlformats.org/officeDocument/2006/relationships/chart" Target="../charts/chart34.xml"/><Relationship Id="rId8" Type="http://schemas.openxmlformats.org/officeDocument/2006/relationships/chart" Target="../charts/chart33.xml"/><Relationship Id="rId7" Type="http://schemas.openxmlformats.org/officeDocument/2006/relationships/chart" Target="../charts/chart32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3" Type="http://schemas.openxmlformats.org/officeDocument/2006/relationships/chart" Target="../charts/chart28.xml"/><Relationship Id="rId20" Type="http://schemas.openxmlformats.org/officeDocument/2006/relationships/image" Target="../media/image1.png"/><Relationship Id="rId2" Type="http://schemas.openxmlformats.org/officeDocument/2006/relationships/chart" Target="../charts/chart27.xml"/><Relationship Id="rId19" Type="http://schemas.openxmlformats.org/officeDocument/2006/relationships/hyperlink" Target="#capa!A1"/><Relationship Id="rId18" Type="http://schemas.openxmlformats.org/officeDocument/2006/relationships/chart" Target="../charts/chart43.xml"/><Relationship Id="rId17" Type="http://schemas.openxmlformats.org/officeDocument/2006/relationships/chart" Target="../charts/chart42.xml"/><Relationship Id="rId16" Type="http://schemas.openxmlformats.org/officeDocument/2006/relationships/chart" Target="../charts/chart41.xml"/><Relationship Id="rId15" Type="http://schemas.openxmlformats.org/officeDocument/2006/relationships/chart" Target="../charts/chart40.xml"/><Relationship Id="rId14" Type="http://schemas.openxmlformats.org/officeDocument/2006/relationships/chart" Target="../charts/chart39.xml"/><Relationship Id="rId13" Type="http://schemas.openxmlformats.org/officeDocument/2006/relationships/chart" Target="../charts/chart38.xml"/><Relationship Id="rId12" Type="http://schemas.openxmlformats.org/officeDocument/2006/relationships/chart" Target="../charts/chart37.xml"/><Relationship Id="rId11" Type="http://schemas.openxmlformats.org/officeDocument/2006/relationships/chart" Target="../charts/chart36.xml"/><Relationship Id="rId10" Type="http://schemas.openxmlformats.org/officeDocument/2006/relationships/chart" Target="../charts/chart35.xml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mono_teses_disserta&#231;&#245;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umo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7" Type="http://schemas.openxmlformats.org/officeDocument/2006/relationships/hyperlink" Target="#capa!A1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ap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53.xml"/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npq_fundect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57.xml"/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grande &#225;rea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61.xml"/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projetos_pesquis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65.xml"/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4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2" Type="http://schemas.openxmlformats.org/officeDocument/2006/relationships/image" Target="../media/image1.png"/><Relationship Id="rId11" Type="http://schemas.openxmlformats.org/officeDocument/2006/relationships/hyperlink" Target="#capa!A1"/><Relationship Id="rId10" Type="http://schemas.openxmlformats.org/officeDocument/2006/relationships/chart" Target="../charts/chart10.xml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apoio finan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7" Type="http://schemas.openxmlformats.org/officeDocument/2006/relationships/hyperlink" Target="#capa!A1"/><Relationship Id="rId6" Type="http://schemas.openxmlformats.org/officeDocument/2006/relationships/chart" Target="../charts/chart71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9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9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9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8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493058</xdr:colOff>
      <xdr:row>10</xdr:row>
      <xdr:rowOff>0</xdr:rowOff>
    </xdr:to>
    <xdr:grpSp>
      <xdr:nvGrpSpPr>
        <xdr:cNvPr id="40" name="Grupo 39"/>
        <xdr:cNvGrpSpPr/>
      </xdr:nvGrpSpPr>
      <xdr:grpSpPr>
        <a:xfrm>
          <a:off x="111760" y="100330"/>
          <a:ext cx="10134600" cy="1804670"/>
          <a:chOff x="112059" y="100854"/>
          <a:chExt cx="10062881" cy="1804146"/>
        </a:xfrm>
      </xdr:grpSpPr>
      <xdr:sp>
        <xdr:nvSpPr>
          <xdr:cNvPr id="2" name="Retângulo 1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3" name="Fluxograma: Dados Armazenados 2"/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5390029" y="88078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</a:t>
            </a:r>
            <a:r>
              <a:rPr lang="pt-BR" sz="1200" b="1" baseline="0">
                <a:effectLst/>
                <a:latin typeface="Arial" panose="020B0604020202020204" pitchFamily="7" charset="0"/>
                <a:cs typeface="Arial" panose="020B0604020202020204" pitchFamily="7" charset="0"/>
              </a:rPr>
              <a:t> 24/05/2023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3" name="Imagem 12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>
      <xdr:nvSpPr>
        <xdr:cNvPr id="18" name="Fluxograma: Dados Armazenados 17">
          <a:hlinkClick xmlns:r="http://schemas.openxmlformats.org/officeDocument/2006/relationships" r:id="rId2"/>
        </xdr:cNvPr>
        <xdr:cNvSpPr/>
      </xdr:nvSpPr>
      <xdr:spPr>
        <a:xfrm>
          <a:off x="7967345" y="234950"/>
          <a:ext cx="2957830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582707</xdr:colOff>
      <xdr:row>27</xdr:row>
      <xdr:rowOff>168098</xdr:rowOff>
    </xdr:from>
    <xdr:to>
      <xdr:col>8</xdr:col>
      <xdr:colOff>11207</xdr:colOff>
      <xdr:row>30</xdr:row>
      <xdr:rowOff>100864</xdr:rowOff>
    </xdr:to>
    <xdr:sp>
      <xdr:nvSpPr>
        <xdr:cNvPr id="35" name="Fluxograma: Processo alternativo 6">
          <a:hlinkClick xmlns:r="http://schemas.openxmlformats.org/officeDocument/2006/relationships" r:id="rId3"/>
        </xdr:cNvPr>
        <xdr:cNvSpPr/>
      </xdr:nvSpPr>
      <xdr:spPr>
        <a:xfrm>
          <a:off x="582295" y="5311140"/>
          <a:ext cx="4305300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dos dados de curso de aperfeiçoamento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593916</xdr:colOff>
      <xdr:row>34</xdr:row>
      <xdr:rowOff>174819</xdr:rowOff>
    </xdr:from>
    <xdr:to>
      <xdr:col>16</xdr:col>
      <xdr:colOff>11210</xdr:colOff>
      <xdr:row>37</xdr:row>
      <xdr:rowOff>123273</xdr:rowOff>
    </xdr:to>
    <xdr:sp>
      <xdr:nvSpPr>
        <xdr:cNvPr id="36" name="Fluxograma: Processo alternativo 7">
          <a:hlinkClick xmlns:r="http://schemas.openxmlformats.org/officeDocument/2006/relationships" r:id="rId4"/>
        </xdr:cNvPr>
        <xdr:cNvSpPr/>
      </xdr:nvSpPr>
      <xdr:spPr>
        <a:xfrm>
          <a:off x="5470525" y="6651625"/>
          <a:ext cx="4293870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Bolsas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CNPq e FUNDECT concedidas aos alunos dos Programas de Pós-Graduação em 2020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549089</xdr:colOff>
      <xdr:row>24</xdr:row>
      <xdr:rowOff>33627</xdr:rowOff>
    </xdr:from>
    <xdr:to>
      <xdr:col>8</xdr:col>
      <xdr:colOff>1</xdr:colOff>
      <xdr:row>27</xdr:row>
      <xdr:rowOff>22421</xdr:rowOff>
    </xdr:to>
    <xdr:sp>
      <xdr:nvSpPr>
        <xdr:cNvPr id="37" name="Fluxograma: Processo alternativo 8">
          <a:hlinkClick xmlns:r="http://schemas.openxmlformats.org/officeDocument/2006/relationships" r:id="rId5"/>
        </xdr:cNvPr>
        <xdr:cNvSpPr/>
      </xdr:nvSpPr>
      <xdr:spPr>
        <a:xfrm>
          <a:off x="548640" y="4605020"/>
          <a:ext cx="4328160" cy="56070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 número alunos final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do Ano Base nos Programas de Pós-Graduação -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</a:t>
          </a:r>
          <a:endParaRPr lang="pt-BR" i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600642</xdr:colOff>
      <xdr:row>24</xdr:row>
      <xdr:rowOff>40349</xdr:rowOff>
    </xdr:from>
    <xdr:to>
      <xdr:col>16</xdr:col>
      <xdr:colOff>29143</xdr:colOff>
      <xdr:row>27</xdr:row>
      <xdr:rowOff>22420</xdr:rowOff>
    </xdr:to>
    <xdr:sp>
      <xdr:nvSpPr>
        <xdr:cNvPr id="38" name="Fluxograma: Processo alternativo 9">
          <a:hlinkClick xmlns:r="http://schemas.openxmlformats.org/officeDocument/2006/relationships" r:id="rId6"/>
        </xdr:cNvPr>
        <xdr:cNvSpPr/>
      </xdr:nvSpPr>
      <xdr:spPr>
        <a:xfrm>
          <a:off x="5476875" y="4612005"/>
          <a:ext cx="4305300" cy="5537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número de alunos excluídos nos Programas de Pós-Graduação - </a:t>
          </a:r>
          <a:r>
            <a:rPr lang="pt-BR" b="1" i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</a:t>
          </a: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573739</xdr:colOff>
      <xdr:row>12</xdr:row>
      <xdr:rowOff>105286</xdr:rowOff>
    </xdr:from>
    <xdr:to>
      <xdr:col>8</xdr:col>
      <xdr:colOff>13446</xdr:colOff>
      <xdr:row>15</xdr:row>
      <xdr:rowOff>123270</xdr:rowOff>
    </xdr:to>
    <xdr:sp>
      <xdr:nvSpPr>
        <xdr:cNvPr id="39" name="Fluxograma: Processo alternativo 10">
          <a:hlinkClick xmlns:r="http://schemas.openxmlformats.org/officeDocument/2006/relationships" r:id="rId7"/>
        </xdr:cNvPr>
        <xdr:cNvSpPr/>
      </xdr:nvSpPr>
      <xdr:spPr>
        <a:xfrm>
          <a:off x="573405" y="2390775"/>
          <a:ext cx="4316730" cy="5899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da Implantação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dos Programas de Pós-graduação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602880</xdr:colOff>
      <xdr:row>12</xdr:row>
      <xdr:rowOff>100856</xdr:rowOff>
    </xdr:from>
    <xdr:to>
      <xdr:col>16</xdr:col>
      <xdr:colOff>31381</xdr:colOff>
      <xdr:row>15</xdr:row>
      <xdr:rowOff>112063</xdr:rowOff>
    </xdr:to>
    <xdr:sp>
      <xdr:nvSpPr>
        <xdr:cNvPr id="41" name="Fluxograma: Processo alternativo 11">
          <a:hlinkClick xmlns:r="http://schemas.openxmlformats.org/officeDocument/2006/relationships" r:id="rId8"/>
        </xdr:cNvPr>
        <xdr:cNvSpPr/>
      </xdr:nvSpPr>
      <xdr:spPr>
        <a:xfrm>
          <a:off x="5479415" y="2386330"/>
          <a:ext cx="4305300" cy="5829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Resumo - Principais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Indicadores de Pós-graduação (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Lato Sensu e Stricto Sensu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)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20</xdr:row>
      <xdr:rowOff>64999</xdr:rowOff>
    </xdr:from>
    <xdr:to>
      <xdr:col>7</xdr:col>
      <xdr:colOff>602875</xdr:colOff>
      <xdr:row>23</xdr:row>
      <xdr:rowOff>56041</xdr:rowOff>
    </xdr:to>
    <xdr:sp>
      <xdr:nvSpPr>
        <xdr:cNvPr id="44" name="Fluxograma: Processo alternativo 14">
          <a:hlinkClick xmlns:r="http://schemas.openxmlformats.org/officeDocument/2006/relationships" r:id="rId9"/>
        </xdr:cNvPr>
        <xdr:cNvSpPr/>
      </xdr:nvSpPr>
      <xdr:spPr>
        <a:xfrm>
          <a:off x="571500" y="3874770"/>
          <a:ext cx="4298315" cy="56261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effectLst/>
              <a:latin typeface="Arial" panose="020B0604020202020204" pitchFamily="7" charset="0"/>
              <a:cs typeface="Arial" panose="020B0604020202020204" pitchFamily="7" charset="0"/>
            </a:rPr>
            <a:t>Histórico de matriculados nos Programas de Pós-Graduação - </a:t>
          </a:r>
          <a:r>
            <a:rPr lang="pt-BR" b="1" i="1">
              <a:effectLst/>
              <a:latin typeface="Arial" panose="020B0604020202020204" pitchFamily="7" charset="0"/>
              <a:cs typeface="Arial" panose="020B0604020202020204" pitchFamily="7" charset="0"/>
            </a:rPr>
            <a:t>Stricto Sensu</a:t>
          </a:r>
          <a:endParaRPr lang="pt-BR" b="1" i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5</xdr:colOff>
      <xdr:row>20</xdr:row>
      <xdr:rowOff>71723</xdr:rowOff>
    </xdr:from>
    <xdr:to>
      <xdr:col>15</xdr:col>
      <xdr:colOff>598399</xdr:colOff>
      <xdr:row>23</xdr:row>
      <xdr:rowOff>56041</xdr:rowOff>
    </xdr:to>
    <xdr:sp>
      <xdr:nvSpPr>
        <xdr:cNvPr id="45" name="Fluxograma: Processo alternativo 15">
          <a:hlinkClick xmlns:r="http://schemas.openxmlformats.org/officeDocument/2006/relationships" r:id="rId10"/>
        </xdr:cNvPr>
        <xdr:cNvSpPr/>
      </xdr:nvSpPr>
      <xdr:spPr>
        <a:xfrm>
          <a:off x="5486400" y="3881120"/>
          <a:ext cx="4255770" cy="55626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 titulados nos Programas de Pós-Graduação - </a:t>
          </a:r>
          <a:r>
            <a:rPr lang="pt-BR" b="1" i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</a:t>
          </a: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endParaRPr lang="pt-BR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532765</xdr:colOff>
      <xdr:row>55</xdr:row>
      <xdr:rowOff>179070</xdr:rowOff>
    </xdr:from>
    <xdr:to>
      <xdr:col>7</xdr:col>
      <xdr:colOff>566420</xdr:colOff>
      <xdr:row>58</xdr:row>
      <xdr:rowOff>123190</xdr:rowOff>
    </xdr:to>
    <xdr:sp>
      <xdr:nvSpPr>
        <xdr:cNvPr id="46" name="Fluxograma: Processo alternativo 18">
          <a:hlinkClick xmlns:r="http://schemas.openxmlformats.org/officeDocument/2006/relationships" r:id="rId11"/>
        </xdr:cNvPr>
        <xdr:cNvSpPr/>
      </xdr:nvSpPr>
      <xdr:spPr>
        <a:xfrm>
          <a:off x="532765" y="10656570"/>
          <a:ext cx="4300855" cy="515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2016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571501</xdr:colOff>
      <xdr:row>38</xdr:row>
      <xdr:rowOff>123273</xdr:rowOff>
    </xdr:from>
    <xdr:to>
      <xdr:col>8</xdr:col>
      <xdr:colOff>1</xdr:colOff>
      <xdr:row>41</xdr:row>
      <xdr:rowOff>78448</xdr:rowOff>
    </xdr:to>
    <xdr:sp>
      <xdr:nvSpPr>
        <xdr:cNvPr id="47" name="Fluxograma: Processo alternativo 20">
          <a:hlinkClick xmlns:r="http://schemas.openxmlformats.org/officeDocument/2006/relationships" r:id="rId12"/>
        </xdr:cNvPr>
        <xdr:cNvSpPr/>
      </xdr:nvSpPr>
      <xdr:spPr>
        <a:xfrm>
          <a:off x="571500" y="7362190"/>
          <a:ext cx="4305300" cy="5264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Número de docentes que atuaram nas Pós-Graduação </a:t>
          </a:r>
          <a:r>
            <a:rPr lang="pt-BR" b="1" i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</a:t>
          </a: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em 2020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600642</xdr:colOff>
      <xdr:row>27</xdr:row>
      <xdr:rowOff>168098</xdr:rowOff>
    </xdr:from>
    <xdr:to>
      <xdr:col>16</xdr:col>
      <xdr:colOff>29143</xdr:colOff>
      <xdr:row>30</xdr:row>
      <xdr:rowOff>100863</xdr:rowOff>
    </xdr:to>
    <xdr:sp>
      <xdr:nvSpPr>
        <xdr:cNvPr id="48" name="Fluxograma: Processo alternativo 21">
          <a:hlinkClick xmlns:r="http://schemas.openxmlformats.org/officeDocument/2006/relationships" r:id="rId13"/>
        </xdr:cNvPr>
        <xdr:cNvSpPr/>
      </xdr:nvSpPr>
      <xdr:spPr>
        <a:xfrm>
          <a:off x="5476875" y="5311140"/>
          <a:ext cx="4305300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dos dados de cursos especialização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549090</xdr:colOff>
      <xdr:row>35</xdr:row>
      <xdr:rowOff>7</xdr:rowOff>
    </xdr:from>
    <xdr:to>
      <xdr:col>8</xdr:col>
      <xdr:colOff>1</xdr:colOff>
      <xdr:row>37</xdr:row>
      <xdr:rowOff>145684</xdr:rowOff>
    </xdr:to>
    <xdr:sp>
      <xdr:nvSpPr>
        <xdr:cNvPr id="49" name="Fluxograma: Processo alternativo 22">
          <a:hlinkClick xmlns:r="http://schemas.openxmlformats.org/officeDocument/2006/relationships" r:id="rId14"/>
        </xdr:cNvPr>
        <xdr:cNvSpPr/>
      </xdr:nvSpPr>
      <xdr:spPr>
        <a:xfrm>
          <a:off x="548640" y="6667500"/>
          <a:ext cx="4328160" cy="5264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Bolsas CAPES concedidas aos alunos dos Programas de Pós-Graduação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555820</xdr:colOff>
      <xdr:row>45</xdr:row>
      <xdr:rowOff>134484</xdr:rowOff>
    </xdr:from>
    <xdr:to>
      <xdr:col>7</xdr:col>
      <xdr:colOff>589438</xdr:colOff>
      <xdr:row>48</xdr:row>
      <xdr:rowOff>33630</xdr:rowOff>
    </xdr:to>
    <xdr:sp>
      <xdr:nvSpPr>
        <xdr:cNvPr id="50" name="Fluxograma: Processo alternativo 24">
          <a:hlinkClick xmlns:r="http://schemas.openxmlformats.org/officeDocument/2006/relationships" r:id="rId15"/>
        </xdr:cNvPr>
        <xdr:cNvSpPr/>
      </xdr:nvSpPr>
      <xdr:spPr>
        <a:xfrm>
          <a:off x="555625" y="8706485"/>
          <a:ext cx="4300855" cy="47053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 afastamento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de servidores para capacitação (mestrado e/ou doutorado)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589437</xdr:colOff>
      <xdr:row>38</xdr:row>
      <xdr:rowOff>118789</xdr:rowOff>
    </xdr:from>
    <xdr:to>
      <xdr:col>16</xdr:col>
      <xdr:colOff>17938</xdr:colOff>
      <xdr:row>41</xdr:row>
      <xdr:rowOff>67242</xdr:rowOff>
    </xdr:to>
    <xdr:sp>
      <xdr:nvSpPr>
        <xdr:cNvPr id="51" name="Fluxograma: Processo alternativo 25">
          <a:hlinkClick xmlns:r="http://schemas.openxmlformats.org/officeDocument/2006/relationships" r:id="rId16"/>
        </xdr:cNvPr>
        <xdr:cNvSpPr/>
      </xdr:nvSpPr>
      <xdr:spPr>
        <a:xfrm>
          <a:off x="5466080" y="7357745"/>
          <a:ext cx="4305300" cy="5194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Grupos de Pesquisa e Bolsa produtividade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549089</xdr:colOff>
      <xdr:row>42</xdr:row>
      <xdr:rowOff>67243</xdr:rowOff>
    </xdr:from>
    <xdr:to>
      <xdr:col>8</xdr:col>
      <xdr:colOff>2</xdr:colOff>
      <xdr:row>44</xdr:row>
      <xdr:rowOff>138960</xdr:rowOff>
    </xdr:to>
    <xdr:sp>
      <xdr:nvSpPr>
        <xdr:cNvPr id="52" name="Fluxograma: Processo alternativo 27">
          <a:hlinkClick xmlns:r="http://schemas.openxmlformats.org/officeDocument/2006/relationships" r:id="rId17"/>
        </xdr:cNvPr>
        <xdr:cNvSpPr/>
      </xdr:nvSpPr>
      <xdr:spPr>
        <a:xfrm>
          <a:off x="548640" y="8067675"/>
          <a:ext cx="4328160" cy="45275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Projetos de Pesquisa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571500</xdr:colOff>
      <xdr:row>52</xdr:row>
      <xdr:rowOff>44450</xdr:rowOff>
    </xdr:from>
    <xdr:to>
      <xdr:col>16</xdr:col>
      <xdr:colOff>22225</xdr:colOff>
      <xdr:row>54</xdr:row>
      <xdr:rowOff>183515</xdr:rowOff>
    </xdr:to>
    <xdr:sp>
      <xdr:nvSpPr>
        <xdr:cNvPr id="53" name="Fluxograma: Processo alternativo 28">
          <a:hlinkClick xmlns:r="http://schemas.openxmlformats.org/officeDocument/2006/relationships" r:id="rId18"/>
        </xdr:cNvPr>
        <xdr:cNvSpPr/>
      </xdr:nvSpPr>
      <xdr:spPr>
        <a:xfrm>
          <a:off x="5448300" y="9950450"/>
          <a:ext cx="4327525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2017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533400</xdr:colOff>
      <xdr:row>59</xdr:row>
      <xdr:rowOff>66675</xdr:rowOff>
    </xdr:from>
    <xdr:to>
      <xdr:col>7</xdr:col>
      <xdr:colOff>566420</xdr:colOff>
      <xdr:row>62</xdr:row>
      <xdr:rowOff>10795</xdr:rowOff>
    </xdr:to>
    <xdr:sp>
      <xdr:nvSpPr>
        <xdr:cNvPr id="54" name="Fluxograma: Processo alternativo 31">
          <a:hlinkClick xmlns:r="http://schemas.openxmlformats.org/officeDocument/2006/relationships" r:id="rId19"/>
        </xdr:cNvPr>
        <xdr:cNvSpPr/>
      </xdr:nvSpPr>
      <xdr:spPr>
        <a:xfrm>
          <a:off x="533400" y="11306175"/>
          <a:ext cx="4300220" cy="515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2014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571500</xdr:colOff>
      <xdr:row>55</xdr:row>
      <xdr:rowOff>156845</xdr:rowOff>
    </xdr:from>
    <xdr:to>
      <xdr:col>16</xdr:col>
      <xdr:colOff>22225</xdr:colOff>
      <xdr:row>58</xdr:row>
      <xdr:rowOff>104775</xdr:rowOff>
    </xdr:to>
    <xdr:sp>
      <xdr:nvSpPr>
        <xdr:cNvPr id="55" name="Fluxograma: Processo alternativo 32">
          <a:hlinkClick xmlns:r="http://schemas.openxmlformats.org/officeDocument/2006/relationships" r:id="rId20"/>
        </xdr:cNvPr>
        <xdr:cNvSpPr/>
      </xdr:nvSpPr>
      <xdr:spPr>
        <a:xfrm>
          <a:off x="5448300" y="10634345"/>
          <a:ext cx="4327525" cy="5194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2015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571501</xdr:colOff>
      <xdr:row>16</xdr:row>
      <xdr:rowOff>100855</xdr:rowOff>
    </xdr:from>
    <xdr:to>
      <xdr:col>7</xdr:col>
      <xdr:colOff>602876</xdr:colOff>
      <xdr:row>19</xdr:row>
      <xdr:rowOff>91897</xdr:rowOff>
    </xdr:to>
    <xdr:sp>
      <xdr:nvSpPr>
        <xdr:cNvPr id="56" name="Fluxograma: Processo alternativo 14">
          <a:hlinkClick xmlns:r="http://schemas.openxmlformats.org/officeDocument/2006/relationships" r:id="rId21"/>
        </xdr:cNvPr>
        <xdr:cNvSpPr/>
      </xdr:nvSpPr>
      <xdr:spPr>
        <a:xfrm>
          <a:off x="571500" y="3148330"/>
          <a:ext cx="4298315" cy="56261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 vagas ofertadas nos Programas de Pós-Graduação - </a:t>
          </a:r>
          <a:r>
            <a:rPr lang="pt-BR" b="1" i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endParaRPr lang="pt-BR" i="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593918</xdr:colOff>
      <xdr:row>16</xdr:row>
      <xdr:rowOff>107579</xdr:rowOff>
    </xdr:from>
    <xdr:to>
      <xdr:col>15</xdr:col>
      <xdr:colOff>587194</xdr:colOff>
      <xdr:row>19</xdr:row>
      <xdr:rowOff>91897</xdr:rowOff>
    </xdr:to>
    <xdr:sp>
      <xdr:nvSpPr>
        <xdr:cNvPr id="57" name="Fluxograma: Processo alternativo 15">
          <a:hlinkClick xmlns:r="http://schemas.openxmlformats.org/officeDocument/2006/relationships" r:id="rId22"/>
        </xdr:cNvPr>
        <xdr:cNvSpPr/>
      </xdr:nvSpPr>
      <xdr:spPr>
        <a:xfrm>
          <a:off x="5470525" y="3155315"/>
          <a:ext cx="4260215" cy="55562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número de alunos ingressantes nos Programas de Pós-Graduação -</a:t>
          </a:r>
          <a:r>
            <a:rPr lang="pt-BR" b="1" i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Stricto Sensu</a:t>
          </a: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567017</xdr:colOff>
      <xdr:row>31</xdr:row>
      <xdr:rowOff>96386</xdr:rowOff>
    </xdr:from>
    <xdr:to>
      <xdr:col>7</xdr:col>
      <xdr:colOff>600634</xdr:colOff>
      <xdr:row>34</xdr:row>
      <xdr:rowOff>29152</xdr:rowOff>
    </xdr:to>
    <xdr:sp>
      <xdr:nvSpPr>
        <xdr:cNvPr id="58" name="Fluxograma: Processo alternativo 6">
          <a:hlinkClick xmlns:r="http://schemas.openxmlformats.org/officeDocument/2006/relationships" r:id="rId23"/>
        </xdr:cNvPr>
        <xdr:cNvSpPr/>
      </xdr:nvSpPr>
      <xdr:spPr>
        <a:xfrm>
          <a:off x="566420" y="6001385"/>
          <a:ext cx="4300855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effectLst/>
              <a:latin typeface="Arial" panose="020B0604020202020204" pitchFamily="7" charset="0"/>
              <a:cs typeface="Arial" panose="020B0604020202020204" pitchFamily="7" charset="0"/>
            </a:rPr>
            <a:t>Histórico dos dados de Residência Médica</a:t>
          </a:r>
          <a:endParaRPr lang="pt-BR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2246</xdr:colOff>
      <xdr:row>31</xdr:row>
      <xdr:rowOff>96386</xdr:rowOff>
    </xdr:from>
    <xdr:to>
      <xdr:col>16</xdr:col>
      <xdr:colOff>35865</xdr:colOff>
      <xdr:row>34</xdr:row>
      <xdr:rowOff>29151</xdr:rowOff>
    </xdr:to>
    <xdr:sp>
      <xdr:nvSpPr>
        <xdr:cNvPr id="59" name="Fluxograma: Processo alternativo 21">
          <a:hlinkClick xmlns:r="http://schemas.openxmlformats.org/officeDocument/2006/relationships" r:id="rId24"/>
        </xdr:cNvPr>
        <xdr:cNvSpPr/>
      </xdr:nvSpPr>
      <xdr:spPr>
        <a:xfrm>
          <a:off x="5488305" y="6001385"/>
          <a:ext cx="4300855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  Monografias/Artigos Científicos,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Dissertações e Teses defendidas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582295</xdr:colOff>
      <xdr:row>59</xdr:row>
      <xdr:rowOff>55880</xdr:rowOff>
    </xdr:from>
    <xdr:to>
      <xdr:col>16</xdr:col>
      <xdr:colOff>33020</xdr:colOff>
      <xdr:row>62</xdr:row>
      <xdr:rowOff>4445</xdr:rowOff>
    </xdr:to>
    <xdr:sp>
      <xdr:nvSpPr>
        <xdr:cNvPr id="61" name="Fluxograma: Processo alternativo 32">
          <a:hlinkClick xmlns:r="http://schemas.openxmlformats.org/officeDocument/2006/relationships" r:id="rId25"/>
        </xdr:cNvPr>
        <xdr:cNvSpPr/>
      </xdr:nvSpPr>
      <xdr:spPr>
        <a:xfrm>
          <a:off x="5459095" y="11295380"/>
          <a:ext cx="4327525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2013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514985</xdr:colOff>
      <xdr:row>52</xdr:row>
      <xdr:rowOff>44450</xdr:rowOff>
    </xdr:from>
    <xdr:to>
      <xdr:col>7</xdr:col>
      <xdr:colOff>570865</xdr:colOff>
      <xdr:row>54</xdr:row>
      <xdr:rowOff>183515</xdr:rowOff>
    </xdr:to>
    <xdr:sp>
      <xdr:nvSpPr>
        <xdr:cNvPr id="32" name="Fluxograma: Processo alternativo 28">
          <a:hlinkClick xmlns:r="http://schemas.openxmlformats.org/officeDocument/2006/relationships" r:id="rId26"/>
        </xdr:cNvPr>
        <xdr:cNvSpPr/>
      </xdr:nvSpPr>
      <xdr:spPr>
        <a:xfrm>
          <a:off x="514985" y="9950450"/>
          <a:ext cx="4323080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2018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560294</xdr:colOff>
      <xdr:row>42</xdr:row>
      <xdr:rowOff>67239</xdr:rowOff>
    </xdr:from>
    <xdr:to>
      <xdr:col>16</xdr:col>
      <xdr:colOff>11207</xdr:colOff>
      <xdr:row>44</xdr:row>
      <xdr:rowOff>138956</xdr:rowOff>
    </xdr:to>
    <xdr:sp>
      <xdr:nvSpPr>
        <xdr:cNvPr id="33" name="Fluxograma: Processo alternativo 27">
          <a:hlinkClick xmlns:r="http://schemas.openxmlformats.org/officeDocument/2006/relationships" r:id="rId27"/>
        </xdr:cNvPr>
        <xdr:cNvSpPr/>
      </xdr:nvSpPr>
      <xdr:spPr>
        <a:xfrm>
          <a:off x="5436870" y="8067675"/>
          <a:ext cx="4327525" cy="45275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Apoio Financeiro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aos Projetos de Pesquisa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571500</xdr:colOff>
      <xdr:row>48</xdr:row>
      <xdr:rowOff>167640</xdr:rowOff>
    </xdr:from>
    <xdr:to>
      <xdr:col>16</xdr:col>
      <xdr:colOff>0</xdr:colOff>
      <xdr:row>51</xdr:row>
      <xdr:rowOff>66675</xdr:rowOff>
    </xdr:to>
    <xdr:sp>
      <xdr:nvSpPr>
        <xdr:cNvPr id="34" name="Fluxograma: Processo alternativo 24">
          <a:hlinkClick xmlns:r="http://schemas.openxmlformats.org/officeDocument/2006/relationships" r:id="rId28"/>
        </xdr:cNvPr>
        <xdr:cNvSpPr/>
      </xdr:nvSpPr>
      <xdr:spPr>
        <a:xfrm>
          <a:off x="5448300" y="9311640"/>
          <a:ext cx="4305300" cy="47053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2019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566420</xdr:colOff>
      <xdr:row>45</xdr:row>
      <xdr:rowOff>100330</xdr:rowOff>
    </xdr:from>
    <xdr:to>
      <xdr:col>15</xdr:col>
      <xdr:colOff>603250</xdr:colOff>
      <xdr:row>47</xdr:row>
      <xdr:rowOff>189865</xdr:rowOff>
    </xdr:to>
    <xdr:sp>
      <xdr:nvSpPr>
        <xdr:cNvPr id="5" name="Fluxograma: Processo alternativo 24">
          <a:hlinkClick xmlns:r="http://schemas.openxmlformats.org/officeDocument/2006/relationships" r:id="rId29"/>
        </xdr:cNvPr>
        <xdr:cNvSpPr/>
      </xdr:nvSpPr>
      <xdr:spPr>
        <a:xfrm>
          <a:off x="5443220" y="8672830"/>
          <a:ext cx="4304030" cy="47053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2021</a:t>
          </a:r>
          <a:endParaRPr lang="pt-BR" altLang="en-US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533400</xdr:colOff>
      <xdr:row>48</xdr:row>
      <xdr:rowOff>167640</xdr:rowOff>
    </xdr:from>
    <xdr:to>
      <xdr:col>7</xdr:col>
      <xdr:colOff>571500</xdr:colOff>
      <xdr:row>51</xdr:row>
      <xdr:rowOff>66675</xdr:rowOff>
    </xdr:to>
    <xdr:sp>
      <xdr:nvSpPr>
        <xdr:cNvPr id="6" name="Fluxograma: Processo alternativo 24">
          <a:hlinkClick xmlns:r="http://schemas.openxmlformats.org/officeDocument/2006/relationships" r:id="rId30"/>
        </xdr:cNvPr>
        <xdr:cNvSpPr/>
      </xdr:nvSpPr>
      <xdr:spPr>
        <a:xfrm>
          <a:off x="533400" y="9311640"/>
          <a:ext cx="4305300" cy="47053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2020</a:t>
          </a:r>
          <a:endParaRPr lang="pt-BR" altLang="en-US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16/05/2018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2016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15/09/2017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Nùmeros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18/04/2019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18/04/2019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77470</xdr:colOff>
      <xdr:row>0</xdr:row>
      <xdr:rowOff>123190</xdr:rowOff>
    </xdr:from>
    <xdr:to>
      <xdr:col>9</xdr:col>
      <xdr:colOff>469675</xdr:colOff>
      <xdr:row>10</xdr:row>
      <xdr:rowOff>22336</xdr:rowOff>
    </xdr:to>
    <xdr:grpSp>
      <xdr:nvGrpSpPr>
        <xdr:cNvPr id="3" name="Grupo 16"/>
        <xdr:cNvGrpSpPr/>
      </xdr:nvGrpSpPr>
      <xdr:grpSpPr>
        <a:xfrm>
          <a:off x="77470" y="123190"/>
          <a:ext cx="1015492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18/04/2019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112060</xdr:colOff>
      <xdr:row>0</xdr:row>
      <xdr:rowOff>123266</xdr:rowOff>
    </xdr:from>
    <xdr:to>
      <xdr:col>9</xdr:col>
      <xdr:colOff>571501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111760" y="123190"/>
          <a:ext cx="1010856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oneCellAnchor>
    <xdr:from>
      <xdr:col>48</xdr:col>
      <xdr:colOff>288925</xdr:colOff>
      <xdr:row>2</xdr:row>
      <xdr:rowOff>179070</xdr:rowOff>
    </xdr:from>
    <xdr:ext cx="1671955" cy="403225"/>
    <xdr:sp>
      <xdr:nvSpPr>
        <xdr:cNvPr id="2" name="Fluxograma: Dados Armazenados 1">
          <a:hlinkClick xmlns:r="http://schemas.openxmlformats.org/officeDocument/2006/relationships" r:id="rId2"/>
        </xdr:cNvPr>
        <xdr:cNvSpPr/>
      </xdr:nvSpPr>
      <xdr:spPr>
        <a:xfrm>
          <a:off x="45599350" y="560070"/>
          <a:ext cx="16719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403423</xdr:colOff>
      <xdr:row>2</xdr:row>
      <xdr:rowOff>183775</xdr:rowOff>
    </xdr:from>
    <xdr:to>
      <xdr:col>20</xdr:col>
      <xdr:colOff>560306</xdr:colOff>
      <xdr:row>5</xdr:row>
      <xdr:rowOff>15686</xdr:rowOff>
    </xdr:to>
    <xdr:sp>
      <xdr:nvSpPr>
        <xdr:cNvPr id="9" name="Fluxograma: Dados armazenados 7">
          <a:hlinkClick xmlns:r="http://schemas.openxmlformats.org/officeDocument/2006/relationships" r:id="rId2"/>
        </xdr:cNvPr>
        <xdr:cNvSpPr/>
      </xdr:nvSpPr>
      <xdr:spPr>
        <a:xfrm>
          <a:off x="184626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18</xdr:col>
      <xdr:colOff>638745</xdr:colOff>
      <xdr:row>1</xdr:row>
      <xdr:rowOff>11204</xdr:rowOff>
    </xdr:from>
    <xdr:to>
      <xdr:col>20</xdr:col>
      <xdr:colOff>487510</xdr:colOff>
      <xdr:row>3</xdr:row>
      <xdr:rowOff>33615</xdr:rowOff>
    </xdr:to>
    <xdr:sp>
      <xdr:nvSpPr>
        <xdr:cNvPr id="10" name="Fluxograma: Dados armazenados 7">
          <a:hlinkClick xmlns:r="http://schemas.openxmlformats.org/officeDocument/2006/relationships" r:id="rId3"/>
        </xdr:cNvPr>
        <xdr:cNvSpPr/>
      </xdr:nvSpPr>
      <xdr:spPr>
        <a:xfrm>
          <a:off x="186975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12</xdr:row>
      <xdr:rowOff>32385</xdr:rowOff>
    </xdr:from>
    <xdr:to>
      <xdr:col>5</xdr:col>
      <xdr:colOff>1164366</xdr:colOff>
      <xdr:row>26</xdr:row>
      <xdr:rowOff>51061</xdr:rowOff>
    </xdr:to>
    <xdr:graphicFrame>
      <xdr:nvGraphicFramePr>
        <xdr:cNvPr id="9" name="Gráfico 8"/>
        <xdr:cNvGraphicFramePr/>
      </xdr:nvGraphicFramePr>
      <xdr:xfrm>
        <a:off x="191135" y="2868930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>
      <xdr:nvGraphicFramePr>
        <xdr:cNvPr id="11" name="Gráfico 10"/>
        <xdr:cNvGraphicFramePr/>
      </xdr:nvGraphicFramePr>
      <xdr:xfrm>
        <a:off x="203200" y="7934960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403423</xdr:colOff>
      <xdr:row>2</xdr:row>
      <xdr:rowOff>183775</xdr:rowOff>
    </xdr:from>
    <xdr:to>
      <xdr:col>20</xdr:col>
      <xdr:colOff>560306</xdr:colOff>
      <xdr:row>5</xdr:row>
      <xdr:rowOff>15686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84626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18</xdr:col>
      <xdr:colOff>638745</xdr:colOff>
      <xdr:row>1</xdr:row>
      <xdr:rowOff>11204</xdr:rowOff>
    </xdr:from>
    <xdr:to>
      <xdr:col>20</xdr:col>
      <xdr:colOff>487510</xdr:colOff>
      <xdr:row>3</xdr:row>
      <xdr:rowOff>33615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86975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203200" y="2869565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>
      <xdr:nvGraphicFramePr>
        <xdr:cNvPr id="10" name="Gráfico 9"/>
        <xdr:cNvGraphicFramePr/>
      </xdr:nvGraphicFramePr>
      <xdr:xfrm>
        <a:off x="203200" y="7934960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89644</xdr:colOff>
      <xdr:row>2</xdr:row>
      <xdr:rowOff>179290</xdr:rowOff>
    </xdr:from>
    <xdr:to>
      <xdr:col>11</xdr:col>
      <xdr:colOff>0</xdr:colOff>
      <xdr:row>5</xdr:row>
      <xdr:rowOff>11201</xdr:rowOff>
    </xdr:to>
    <xdr:sp>
      <xdr:nvSpPr>
        <xdr:cNvPr id="8" name="Fluxograma: Dados Armazenados 7">
          <a:hlinkClick xmlns:r="http://schemas.openxmlformats.org/officeDocument/2006/relationships" r:id="rId1"/>
        </xdr:cNvPr>
        <xdr:cNvSpPr/>
      </xdr:nvSpPr>
      <xdr:spPr>
        <a:xfrm>
          <a:off x="13615035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6</xdr:col>
      <xdr:colOff>1893794</xdr:colOff>
      <xdr:row>10</xdr:row>
      <xdr:rowOff>22412</xdr:rowOff>
    </xdr:to>
    <xdr:grpSp>
      <xdr:nvGrpSpPr>
        <xdr:cNvPr id="17" name="Grupo 16"/>
        <xdr:cNvGrpSpPr/>
      </xdr:nvGrpSpPr>
      <xdr:grpSpPr>
        <a:xfrm>
          <a:off x="66675" y="123190"/>
          <a:ext cx="10132695" cy="1804035"/>
          <a:chOff x="67236" y="123266"/>
          <a:chExt cx="10141323" cy="1804146"/>
        </a:xfrm>
      </xdr:grpSpPr>
      <xdr:sp>
        <xdr:nvSpPr>
          <xdr:cNvPr id="13" name="Retângulo 1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1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26/07/2022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6" name="Imagem 15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403423</xdr:colOff>
      <xdr:row>2</xdr:row>
      <xdr:rowOff>183775</xdr:rowOff>
    </xdr:from>
    <xdr:to>
      <xdr:col>20</xdr:col>
      <xdr:colOff>560306</xdr:colOff>
      <xdr:row>5</xdr:row>
      <xdr:rowOff>15686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84626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18</xdr:col>
      <xdr:colOff>638745</xdr:colOff>
      <xdr:row>1</xdr:row>
      <xdr:rowOff>11204</xdr:rowOff>
    </xdr:from>
    <xdr:to>
      <xdr:col>20</xdr:col>
      <xdr:colOff>487510</xdr:colOff>
      <xdr:row>3</xdr:row>
      <xdr:rowOff>33615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86975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203200" y="2869565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>
      <xdr:nvGraphicFramePr>
        <xdr:cNvPr id="10" name="Gráfico 9"/>
        <xdr:cNvGraphicFramePr/>
      </xdr:nvGraphicFramePr>
      <xdr:xfrm>
        <a:off x="203200" y="7934960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637540</xdr:colOff>
      <xdr:row>3</xdr:row>
      <xdr:rowOff>10795</xdr:rowOff>
    </xdr:from>
    <xdr:to>
      <xdr:col>20</xdr:col>
      <xdr:colOff>909320</xdr:colOff>
      <xdr:row>5</xdr:row>
      <xdr:rowOff>26670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8696940" y="582295"/>
          <a:ext cx="1862455" cy="39687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403423</xdr:colOff>
      <xdr:row>2</xdr:row>
      <xdr:rowOff>183775</xdr:rowOff>
    </xdr:from>
    <xdr:to>
      <xdr:col>20</xdr:col>
      <xdr:colOff>560306</xdr:colOff>
      <xdr:row>5</xdr:row>
      <xdr:rowOff>15686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84626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18</xdr:col>
      <xdr:colOff>638745</xdr:colOff>
      <xdr:row>1</xdr:row>
      <xdr:rowOff>11204</xdr:rowOff>
    </xdr:from>
    <xdr:to>
      <xdr:col>20</xdr:col>
      <xdr:colOff>487510</xdr:colOff>
      <xdr:row>3</xdr:row>
      <xdr:rowOff>33615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86975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</xdr:col>
      <xdr:colOff>624205</xdr:colOff>
      <xdr:row>1</xdr:row>
      <xdr:rowOff>10795</xdr:rowOff>
    </xdr:from>
    <xdr:to>
      <xdr:col>20</xdr:col>
      <xdr:colOff>473075</xdr:colOff>
      <xdr:row>3</xdr:row>
      <xdr:rowOff>33020</xdr:rowOff>
    </xdr:to>
    <xdr:sp>
      <xdr:nvSpPr>
        <xdr:cNvPr id="9" name="Fluxograma: Dados Armazenados 8">
          <a:hlinkClick xmlns:r="http://schemas.openxmlformats.org/officeDocument/2006/relationships" r:id="rId3"/>
        </xdr:cNvPr>
        <xdr:cNvSpPr/>
      </xdr:nvSpPr>
      <xdr:spPr>
        <a:xfrm>
          <a:off x="1868360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203200" y="2869565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>
      <xdr:nvGraphicFramePr>
        <xdr:cNvPr id="10" name="Gráfico 9"/>
        <xdr:cNvGraphicFramePr/>
      </xdr:nvGraphicFramePr>
      <xdr:xfrm>
        <a:off x="167640" y="7946390"/>
        <a:ext cx="6680200" cy="4219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1296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705971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618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30/03/2023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78105</xdr:colOff>
      <xdr:row>0</xdr:row>
      <xdr:rowOff>123190</xdr:rowOff>
    </xdr:from>
    <xdr:to>
      <xdr:col>7</xdr:col>
      <xdr:colOff>1046255</xdr:colOff>
      <xdr:row>10</xdr:row>
      <xdr:rowOff>22336</xdr:rowOff>
    </xdr:to>
    <xdr:grpSp>
      <xdr:nvGrpSpPr>
        <xdr:cNvPr id="3" name="Grupo 16"/>
        <xdr:cNvGrpSpPr/>
      </xdr:nvGrpSpPr>
      <xdr:grpSpPr>
        <a:xfrm>
          <a:off x="78105" y="123190"/>
          <a:ext cx="1010729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30/03/2023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593915</xdr:colOff>
      <xdr:row>2</xdr:row>
      <xdr:rowOff>183777</xdr:rowOff>
    </xdr:from>
    <xdr:to>
      <xdr:col>12</xdr:col>
      <xdr:colOff>560298</xdr:colOff>
      <xdr:row>5</xdr:row>
      <xdr:rowOff>15688</xdr:rowOff>
    </xdr:to>
    <xdr:sp>
      <xdr:nvSpPr>
        <xdr:cNvPr id="8" name="Fluxograma: Dados Armazenados 7">
          <a:hlinkClick xmlns:r="http://schemas.openxmlformats.org/officeDocument/2006/relationships" r:id="rId2"/>
        </xdr:cNvPr>
        <xdr:cNvSpPr/>
      </xdr:nvSpPr>
      <xdr:spPr>
        <a:xfrm>
          <a:off x="11828780" y="564515"/>
          <a:ext cx="17570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10</xdr:col>
      <xdr:colOff>829237</xdr:colOff>
      <xdr:row>1</xdr:row>
      <xdr:rowOff>11206</xdr:rowOff>
    </xdr:from>
    <xdr:to>
      <xdr:col>12</xdr:col>
      <xdr:colOff>487502</xdr:colOff>
      <xdr:row>3</xdr:row>
      <xdr:rowOff>33617</xdr:rowOff>
    </xdr:to>
    <xdr:sp>
      <xdr:nvSpPr>
        <xdr:cNvPr id="9" name="Fluxograma: Dados armazenados 7">
          <a:hlinkClick xmlns:r="http://schemas.openxmlformats.org/officeDocument/2006/relationships" r:id="rId3"/>
        </xdr:cNvPr>
        <xdr:cNvSpPr/>
      </xdr:nvSpPr>
      <xdr:spPr>
        <a:xfrm>
          <a:off x="12063730" y="201295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9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30/03/2023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12</xdr:row>
      <xdr:rowOff>134472</xdr:rowOff>
    </xdr:from>
    <xdr:to>
      <xdr:col>5</xdr:col>
      <xdr:colOff>1277471</xdr:colOff>
      <xdr:row>26</xdr:row>
      <xdr:rowOff>67236</xdr:rowOff>
    </xdr:to>
    <xdr:graphicFrame>
      <xdr:nvGraphicFramePr>
        <xdr:cNvPr id="12" name="Gráfico 11"/>
        <xdr:cNvGraphicFramePr/>
      </xdr:nvGraphicFramePr>
      <xdr:xfrm>
        <a:off x="0" y="2970530"/>
        <a:ext cx="698246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168088</xdr:colOff>
      <xdr:row>12</xdr:row>
      <xdr:rowOff>112058</xdr:rowOff>
    </xdr:from>
    <xdr:to>
      <xdr:col>10</xdr:col>
      <xdr:colOff>1221441</xdr:colOff>
      <xdr:row>25</xdr:row>
      <xdr:rowOff>201704</xdr:rowOff>
    </xdr:to>
    <xdr:graphicFrame>
      <xdr:nvGraphicFramePr>
        <xdr:cNvPr id="13" name="Gráfico 12"/>
        <xdr:cNvGraphicFramePr/>
      </xdr:nvGraphicFramePr>
      <xdr:xfrm>
        <a:off x="7254240" y="2948305"/>
        <a:ext cx="6577965" cy="39281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44823</xdr:colOff>
      <xdr:row>28</xdr:row>
      <xdr:rowOff>44823</xdr:rowOff>
    </xdr:from>
    <xdr:to>
      <xdr:col>5</xdr:col>
      <xdr:colOff>1322294</xdr:colOff>
      <xdr:row>41</xdr:row>
      <xdr:rowOff>268941</xdr:rowOff>
    </xdr:to>
    <xdr:graphicFrame>
      <xdr:nvGraphicFramePr>
        <xdr:cNvPr id="14" name="Gráfico 13"/>
        <xdr:cNvGraphicFramePr/>
      </xdr:nvGraphicFramePr>
      <xdr:xfrm>
        <a:off x="44450" y="7946390"/>
        <a:ext cx="6983095" cy="4062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201706</xdr:colOff>
      <xdr:row>28</xdr:row>
      <xdr:rowOff>134470</xdr:rowOff>
    </xdr:from>
    <xdr:to>
      <xdr:col>10</xdr:col>
      <xdr:colOff>1255059</xdr:colOff>
      <xdr:row>41</xdr:row>
      <xdr:rowOff>224117</xdr:rowOff>
    </xdr:to>
    <xdr:graphicFrame>
      <xdr:nvGraphicFramePr>
        <xdr:cNvPr id="16" name="Gráfico 15"/>
        <xdr:cNvGraphicFramePr/>
      </xdr:nvGraphicFramePr>
      <xdr:xfrm>
        <a:off x="7287895" y="8035925"/>
        <a:ext cx="6577965" cy="39281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156884</xdr:colOff>
      <xdr:row>44</xdr:row>
      <xdr:rowOff>44822</xdr:rowOff>
    </xdr:from>
    <xdr:to>
      <xdr:col>5</xdr:col>
      <xdr:colOff>1299884</xdr:colOff>
      <xdr:row>57</xdr:row>
      <xdr:rowOff>268940</xdr:rowOff>
    </xdr:to>
    <xdr:graphicFrame>
      <xdr:nvGraphicFramePr>
        <xdr:cNvPr id="17" name="Gráfico 16"/>
        <xdr:cNvGraphicFramePr/>
      </xdr:nvGraphicFramePr>
      <xdr:xfrm>
        <a:off x="156845" y="13011785"/>
        <a:ext cx="6848475" cy="4062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224117</xdr:colOff>
      <xdr:row>44</xdr:row>
      <xdr:rowOff>44823</xdr:rowOff>
    </xdr:from>
    <xdr:to>
      <xdr:col>10</xdr:col>
      <xdr:colOff>1019735</xdr:colOff>
      <xdr:row>57</xdr:row>
      <xdr:rowOff>268941</xdr:rowOff>
    </xdr:to>
    <xdr:graphicFrame>
      <xdr:nvGraphicFramePr>
        <xdr:cNvPr id="20" name="Gráfico 19"/>
        <xdr:cNvGraphicFramePr/>
      </xdr:nvGraphicFramePr>
      <xdr:xfrm>
        <a:off x="7310120" y="13011785"/>
        <a:ext cx="6320155" cy="4062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134471</xdr:colOff>
      <xdr:row>60</xdr:row>
      <xdr:rowOff>100853</xdr:rowOff>
    </xdr:from>
    <xdr:to>
      <xdr:col>5</xdr:col>
      <xdr:colOff>930089</xdr:colOff>
      <xdr:row>74</xdr:row>
      <xdr:rowOff>33619</xdr:rowOff>
    </xdr:to>
    <xdr:graphicFrame>
      <xdr:nvGraphicFramePr>
        <xdr:cNvPr id="21" name="Gráfico 20"/>
        <xdr:cNvGraphicFramePr/>
      </xdr:nvGraphicFramePr>
      <xdr:xfrm>
        <a:off x="314960" y="18133060"/>
        <a:ext cx="6320155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235323</xdr:colOff>
      <xdr:row>60</xdr:row>
      <xdr:rowOff>145677</xdr:rowOff>
    </xdr:from>
    <xdr:to>
      <xdr:col>10</xdr:col>
      <xdr:colOff>1030941</xdr:colOff>
      <xdr:row>74</xdr:row>
      <xdr:rowOff>78443</xdr:rowOff>
    </xdr:to>
    <xdr:graphicFrame>
      <xdr:nvGraphicFramePr>
        <xdr:cNvPr id="22" name="Gráfico 21"/>
        <xdr:cNvGraphicFramePr/>
      </xdr:nvGraphicFramePr>
      <xdr:xfrm>
        <a:off x="7321550" y="18178145"/>
        <a:ext cx="6320155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33618</xdr:colOff>
      <xdr:row>76</xdr:row>
      <xdr:rowOff>100853</xdr:rowOff>
    </xdr:from>
    <xdr:to>
      <xdr:col>5</xdr:col>
      <xdr:colOff>1120588</xdr:colOff>
      <xdr:row>90</xdr:row>
      <xdr:rowOff>33618</xdr:rowOff>
    </xdr:to>
    <xdr:graphicFrame>
      <xdr:nvGraphicFramePr>
        <xdr:cNvPr id="23" name="Gráfico 22"/>
        <xdr:cNvGraphicFramePr/>
      </xdr:nvGraphicFramePr>
      <xdr:xfrm>
        <a:off x="213995" y="23198455"/>
        <a:ext cx="661162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33618</xdr:colOff>
      <xdr:row>76</xdr:row>
      <xdr:rowOff>67235</xdr:rowOff>
    </xdr:from>
    <xdr:to>
      <xdr:col>10</xdr:col>
      <xdr:colOff>1120588</xdr:colOff>
      <xdr:row>90</xdr:row>
      <xdr:rowOff>0</xdr:rowOff>
    </xdr:to>
    <xdr:graphicFrame>
      <xdr:nvGraphicFramePr>
        <xdr:cNvPr id="24" name="Gráfico 23"/>
        <xdr:cNvGraphicFramePr/>
      </xdr:nvGraphicFramePr>
      <xdr:xfrm>
        <a:off x="7119620" y="23164800"/>
        <a:ext cx="6611620" cy="4067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123264</xdr:colOff>
      <xdr:row>92</xdr:row>
      <xdr:rowOff>67235</xdr:rowOff>
    </xdr:from>
    <xdr:to>
      <xdr:col>5</xdr:col>
      <xdr:colOff>1210234</xdr:colOff>
      <xdr:row>106</xdr:row>
      <xdr:rowOff>1</xdr:rowOff>
    </xdr:to>
    <xdr:graphicFrame>
      <xdr:nvGraphicFramePr>
        <xdr:cNvPr id="25" name="Gráfico 24"/>
        <xdr:cNvGraphicFramePr/>
      </xdr:nvGraphicFramePr>
      <xdr:xfrm>
        <a:off x="304165" y="28230195"/>
        <a:ext cx="6610985" cy="4067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100852</xdr:colOff>
      <xdr:row>92</xdr:row>
      <xdr:rowOff>33618</xdr:rowOff>
    </xdr:from>
    <xdr:to>
      <xdr:col>10</xdr:col>
      <xdr:colOff>1086969</xdr:colOff>
      <xdr:row>105</xdr:row>
      <xdr:rowOff>224119</xdr:rowOff>
    </xdr:to>
    <xdr:graphicFrame>
      <xdr:nvGraphicFramePr>
        <xdr:cNvPr id="26" name="Gráfico 25"/>
        <xdr:cNvGraphicFramePr/>
      </xdr:nvGraphicFramePr>
      <xdr:xfrm>
        <a:off x="7186930" y="28196540"/>
        <a:ext cx="6510655" cy="4029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11204</xdr:colOff>
      <xdr:row>108</xdr:row>
      <xdr:rowOff>78441</xdr:rowOff>
    </xdr:from>
    <xdr:to>
      <xdr:col>5</xdr:col>
      <xdr:colOff>1154205</xdr:colOff>
      <xdr:row>122</xdr:row>
      <xdr:rowOff>11207</xdr:rowOff>
    </xdr:to>
    <xdr:graphicFrame>
      <xdr:nvGraphicFramePr>
        <xdr:cNvPr id="27" name="Gráfico 26"/>
        <xdr:cNvGraphicFramePr/>
      </xdr:nvGraphicFramePr>
      <xdr:xfrm>
        <a:off x="191770" y="33307020"/>
        <a:ext cx="666750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974090</xdr:colOff>
      <xdr:row>108</xdr:row>
      <xdr:rowOff>100965</xdr:rowOff>
    </xdr:from>
    <xdr:to>
      <xdr:col>10</xdr:col>
      <xdr:colOff>962886</xdr:colOff>
      <xdr:row>122</xdr:row>
      <xdr:rowOff>33731</xdr:rowOff>
    </xdr:to>
    <xdr:graphicFrame>
      <xdr:nvGraphicFramePr>
        <xdr:cNvPr id="28" name="Gráfico 27"/>
        <xdr:cNvGraphicFramePr/>
      </xdr:nvGraphicFramePr>
      <xdr:xfrm>
        <a:off x="8060690" y="33329880"/>
        <a:ext cx="551307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11204</xdr:colOff>
      <xdr:row>124</xdr:row>
      <xdr:rowOff>78441</xdr:rowOff>
    </xdr:from>
    <xdr:to>
      <xdr:col>5</xdr:col>
      <xdr:colOff>1154205</xdr:colOff>
      <xdr:row>138</xdr:row>
      <xdr:rowOff>11207</xdr:rowOff>
    </xdr:to>
    <xdr:graphicFrame>
      <xdr:nvGraphicFramePr>
        <xdr:cNvPr id="29" name="Gráfico 28"/>
        <xdr:cNvGraphicFramePr/>
      </xdr:nvGraphicFramePr>
      <xdr:xfrm>
        <a:off x="191770" y="38372415"/>
        <a:ext cx="666750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828040</xdr:colOff>
      <xdr:row>124</xdr:row>
      <xdr:rowOff>76835</xdr:rowOff>
    </xdr:from>
    <xdr:to>
      <xdr:col>10</xdr:col>
      <xdr:colOff>816836</xdr:colOff>
      <xdr:row>138</xdr:row>
      <xdr:rowOff>9601</xdr:rowOff>
    </xdr:to>
    <xdr:graphicFrame>
      <xdr:nvGraphicFramePr>
        <xdr:cNvPr id="8" name="Gráfico 7"/>
        <xdr:cNvGraphicFramePr/>
      </xdr:nvGraphicFramePr>
      <xdr:xfrm>
        <a:off x="7914640" y="38371145"/>
        <a:ext cx="551307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535940</xdr:colOff>
      <xdr:row>124</xdr:row>
      <xdr:rowOff>76835</xdr:rowOff>
    </xdr:from>
    <xdr:to>
      <xdr:col>10</xdr:col>
      <xdr:colOff>524736</xdr:colOff>
      <xdr:row>138</xdr:row>
      <xdr:rowOff>9601</xdr:rowOff>
    </xdr:to>
    <xdr:graphicFrame>
      <xdr:nvGraphicFramePr>
        <xdr:cNvPr id="9" name="Gráfico 8"/>
        <xdr:cNvGraphicFramePr/>
      </xdr:nvGraphicFramePr>
      <xdr:xfrm>
        <a:off x="7622540" y="38371145"/>
        <a:ext cx="551307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11204</xdr:colOff>
      <xdr:row>140</xdr:row>
      <xdr:rowOff>78441</xdr:rowOff>
    </xdr:from>
    <xdr:to>
      <xdr:col>5</xdr:col>
      <xdr:colOff>1154205</xdr:colOff>
      <xdr:row>154</xdr:row>
      <xdr:rowOff>11207</xdr:rowOff>
    </xdr:to>
    <xdr:graphicFrame>
      <xdr:nvGraphicFramePr>
        <xdr:cNvPr id="10" name="Gráfico 9"/>
        <xdr:cNvGraphicFramePr/>
      </xdr:nvGraphicFramePr>
      <xdr:xfrm>
        <a:off x="191770" y="43437810"/>
        <a:ext cx="666750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09391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896471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618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55245</xdr:colOff>
      <xdr:row>0</xdr:row>
      <xdr:rowOff>123190</xdr:rowOff>
    </xdr:from>
    <xdr:to>
      <xdr:col>16</xdr:col>
      <xdr:colOff>414953</xdr:colOff>
      <xdr:row>10</xdr:row>
      <xdr:rowOff>22336</xdr:rowOff>
    </xdr:to>
    <xdr:grpSp>
      <xdr:nvGrpSpPr>
        <xdr:cNvPr id="9" name="Grupo 16"/>
        <xdr:cNvGrpSpPr/>
      </xdr:nvGrpSpPr>
      <xdr:grpSpPr>
        <a:xfrm>
          <a:off x="55245" y="123190"/>
          <a:ext cx="16294735" cy="1804035"/>
          <a:chOff x="67236" y="123266"/>
          <a:chExt cx="10141323" cy="1804146"/>
        </a:xfrm>
      </xdr:grpSpPr>
      <xdr:sp>
        <xdr:nvSpPr>
          <xdr:cNvPr id="10" name="Retângulo 9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12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30/03/2023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3" name="Imagem 12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19</xdr:col>
      <xdr:colOff>280147</xdr:colOff>
      <xdr:row>2</xdr:row>
      <xdr:rowOff>183775</xdr:rowOff>
    </xdr:from>
    <xdr:to>
      <xdr:col>22</xdr:col>
      <xdr:colOff>200025</xdr:colOff>
      <xdr:row>5</xdr:row>
      <xdr:rowOff>15686</xdr:rowOff>
    </xdr:to>
    <xdr:sp>
      <xdr:nvSpPr>
        <xdr:cNvPr id="14" name="Fluxograma: Dados armazenados 7">
          <a:hlinkClick xmlns:r="http://schemas.openxmlformats.org/officeDocument/2006/relationships" r:id="rId2"/>
        </xdr:cNvPr>
        <xdr:cNvSpPr/>
      </xdr:nvSpPr>
      <xdr:spPr>
        <a:xfrm>
          <a:off x="18758535" y="564515"/>
          <a:ext cx="174879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19</xdr:col>
      <xdr:colOff>588265</xdr:colOff>
      <xdr:row>1</xdr:row>
      <xdr:rowOff>11204</xdr:rowOff>
    </xdr:from>
    <xdr:to>
      <xdr:col>22</xdr:col>
      <xdr:colOff>200025</xdr:colOff>
      <xdr:row>3</xdr:row>
      <xdr:rowOff>33615</xdr:rowOff>
    </xdr:to>
    <xdr:sp>
      <xdr:nvSpPr>
        <xdr:cNvPr id="15" name="Fluxograma: Dados armazenados 7">
          <a:hlinkClick xmlns:r="http://schemas.openxmlformats.org/officeDocument/2006/relationships" r:id="rId3"/>
        </xdr:cNvPr>
        <xdr:cNvSpPr/>
      </xdr:nvSpPr>
      <xdr:spPr>
        <a:xfrm>
          <a:off x="19066510" y="201295"/>
          <a:ext cx="144081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18</xdr:col>
      <xdr:colOff>661152</xdr:colOff>
      <xdr:row>2</xdr:row>
      <xdr:rowOff>179290</xdr:rowOff>
    </xdr:from>
    <xdr:to>
      <xdr:col>21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8720435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30/03/2023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896474</xdr:colOff>
      <xdr:row>1</xdr:row>
      <xdr:rowOff>6719</xdr:rowOff>
    </xdr:from>
    <xdr:to>
      <xdr:col>20</xdr:col>
      <xdr:colOff>554739</xdr:colOff>
      <xdr:row>3</xdr:row>
      <xdr:rowOff>29130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8955385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7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30/03/2023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203200" y="2869565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>
      <xdr:nvGraphicFramePr>
        <xdr:cNvPr id="10" name="Gráfico 9"/>
        <xdr:cNvGraphicFramePr/>
      </xdr:nvGraphicFramePr>
      <xdr:xfrm>
        <a:off x="167640" y="7946390"/>
        <a:ext cx="6680200" cy="4219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168088</xdr:colOff>
      <xdr:row>28</xdr:row>
      <xdr:rowOff>11207</xdr:rowOff>
    </xdr:from>
    <xdr:to>
      <xdr:col>10</xdr:col>
      <xdr:colOff>1210235</xdr:colOff>
      <xdr:row>42</xdr:row>
      <xdr:rowOff>89648</xdr:rowOff>
    </xdr:to>
    <xdr:graphicFrame>
      <xdr:nvGraphicFramePr>
        <xdr:cNvPr id="13" name="Gráfico 12"/>
        <xdr:cNvGraphicFramePr/>
      </xdr:nvGraphicFramePr>
      <xdr:xfrm>
        <a:off x="7254240" y="7912735"/>
        <a:ext cx="6566535" cy="4212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100854</xdr:colOff>
      <xdr:row>60</xdr:row>
      <xdr:rowOff>0</xdr:rowOff>
    </xdr:from>
    <xdr:to>
      <xdr:col>5</xdr:col>
      <xdr:colOff>1266266</xdr:colOff>
      <xdr:row>74</xdr:row>
      <xdr:rowOff>56030</xdr:rowOff>
    </xdr:to>
    <xdr:graphicFrame>
      <xdr:nvGraphicFramePr>
        <xdr:cNvPr id="16" name="Gráfico 15"/>
        <xdr:cNvGraphicFramePr/>
      </xdr:nvGraphicFramePr>
      <xdr:xfrm>
        <a:off x="100330" y="18032730"/>
        <a:ext cx="6871335" cy="4189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89647</xdr:colOff>
      <xdr:row>44</xdr:row>
      <xdr:rowOff>123265</xdr:rowOff>
    </xdr:from>
    <xdr:to>
      <xdr:col>10</xdr:col>
      <xdr:colOff>1030941</xdr:colOff>
      <xdr:row>58</xdr:row>
      <xdr:rowOff>112058</xdr:rowOff>
    </xdr:to>
    <xdr:graphicFrame>
      <xdr:nvGraphicFramePr>
        <xdr:cNvPr id="17" name="Gráfico 16"/>
        <xdr:cNvGraphicFramePr/>
      </xdr:nvGraphicFramePr>
      <xdr:xfrm>
        <a:off x="270510" y="13090525"/>
        <a:ext cx="13371195" cy="412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177270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672353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301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16/09/2022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324971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0666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16/11/2022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705985</xdr:colOff>
      <xdr:row>2</xdr:row>
      <xdr:rowOff>183775</xdr:rowOff>
    </xdr:from>
    <xdr:to>
      <xdr:col>16</xdr:col>
      <xdr:colOff>549103</xdr:colOff>
      <xdr:row>5</xdr:row>
      <xdr:rowOff>15686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5793085" y="564515"/>
          <a:ext cx="173863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14</xdr:col>
      <xdr:colOff>1030955</xdr:colOff>
      <xdr:row>1</xdr:row>
      <xdr:rowOff>11204</xdr:rowOff>
    </xdr:from>
    <xdr:to>
      <xdr:col>16</xdr:col>
      <xdr:colOff>565955</xdr:colOff>
      <xdr:row>3</xdr:row>
      <xdr:rowOff>33615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6118205" y="201295"/>
          <a:ext cx="14306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5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16/11/2022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67235</xdr:rowOff>
    </xdr:from>
    <xdr:to>
      <xdr:col>5</xdr:col>
      <xdr:colOff>1210235</xdr:colOff>
      <xdr:row>26</xdr:row>
      <xdr:rowOff>56028</xdr:rowOff>
    </xdr:to>
    <xdr:graphicFrame>
      <xdr:nvGraphicFramePr>
        <xdr:cNvPr id="16" name="Gráfico 15"/>
        <xdr:cNvGraphicFramePr/>
      </xdr:nvGraphicFramePr>
      <xdr:xfrm>
        <a:off x="236855" y="2903220"/>
        <a:ext cx="6678295" cy="41230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335280</xdr:colOff>
      <xdr:row>12</xdr:row>
      <xdr:rowOff>77470</xdr:rowOff>
    </xdr:from>
    <xdr:to>
      <xdr:col>10</xdr:col>
      <xdr:colOff>941705</xdr:colOff>
      <xdr:row>26</xdr:row>
      <xdr:rowOff>145415</xdr:rowOff>
    </xdr:to>
    <xdr:graphicFrame>
      <xdr:nvGraphicFramePr>
        <xdr:cNvPr id="17" name="Gráfico 16"/>
        <xdr:cNvGraphicFramePr/>
      </xdr:nvGraphicFramePr>
      <xdr:xfrm>
        <a:off x="7421880" y="2914015"/>
        <a:ext cx="6130925" cy="42017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>
      <xdr:nvGraphicFramePr>
        <xdr:cNvPr id="18" name="Gráfico 17"/>
        <xdr:cNvGraphicFramePr/>
      </xdr:nvGraphicFramePr>
      <xdr:xfrm>
        <a:off x="89535" y="7901940"/>
        <a:ext cx="6825615" cy="4107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1299883</xdr:colOff>
      <xdr:row>41</xdr:row>
      <xdr:rowOff>268941</xdr:rowOff>
    </xdr:to>
    <xdr:graphicFrame>
      <xdr:nvGraphicFramePr>
        <xdr:cNvPr id="19" name="Gráfico 18"/>
        <xdr:cNvGraphicFramePr/>
      </xdr:nvGraphicFramePr>
      <xdr:xfrm>
        <a:off x="7086600" y="7901940"/>
        <a:ext cx="6824345" cy="4107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8</xdr:col>
      <xdr:colOff>918883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999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571504</xdr:colOff>
      <xdr:row>2</xdr:row>
      <xdr:rowOff>183777</xdr:rowOff>
    </xdr:from>
    <xdr:to>
      <xdr:col>17</xdr:col>
      <xdr:colOff>537887</xdr:colOff>
      <xdr:row>5</xdr:row>
      <xdr:rowOff>15688</xdr:rowOff>
    </xdr:to>
    <xdr:sp>
      <xdr:nvSpPr>
        <xdr:cNvPr id="8" name="Fluxograma: Dados Armazenados 7">
          <a:hlinkClick xmlns:r="http://schemas.openxmlformats.org/officeDocument/2006/relationships" r:id="rId2"/>
        </xdr:cNvPr>
        <xdr:cNvSpPr/>
      </xdr:nvSpPr>
      <xdr:spPr>
        <a:xfrm>
          <a:off x="17173575" y="564515"/>
          <a:ext cx="17570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15</xdr:col>
      <xdr:colOff>806826</xdr:colOff>
      <xdr:row>1</xdr:row>
      <xdr:rowOff>11206</xdr:rowOff>
    </xdr:from>
    <xdr:to>
      <xdr:col>17</xdr:col>
      <xdr:colOff>465091</xdr:colOff>
      <xdr:row>3</xdr:row>
      <xdr:rowOff>33617</xdr:rowOff>
    </xdr:to>
    <xdr:sp>
      <xdr:nvSpPr>
        <xdr:cNvPr id="9" name="Fluxograma: Dados armazenados 7">
          <a:hlinkClick xmlns:r="http://schemas.openxmlformats.org/officeDocument/2006/relationships" r:id="rId3"/>
        </xdr:cNvPr>
        <xdr:cNvSpPr/>
      </xdr:nvSpPr>
      <xdr:spPr>
        <a:xfrm>
          <a:off x="17408525" y="201295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1165412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5"/>
        </xdr:cNvPr>
        <xdr:cNvSpPr/>
      </xdr:nvSpPr>
      <xdr:spPr>
        <a:xfrm>
          <a:off x="13827125" y="560070"/>
          <a:ext cx="174942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549088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4984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>
      <xdr:nvGraphicFramePr>
        <xdr:cNvPr id="10" name="Gráfico 9"/>
        <xdr:cNvGraphicFramePr/>
      </xdr:nvGraphicFramePr>
      <xdr:xfrm>
        <a:off x="89535" y="7901940"/>
        <a:ext cx="7625715" cy="4107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67236</xdr:colOff>
      <xdr:row>12</xdr:row>
      <xdr:rowOff>89648</xdr:rowOff>
    </xdr:from>
    <xdr:to>
      <xdr:col>5</xdr:col>
      <xdr:colOff>1467970</xdr:colOff>
      <xdr:row>26</xdr:row>
      <xdr:rowOff>67235</xdr:rowOff>
    </xdr:to>
    <xdr:graphicFrame>
      <xdr:nvGraphicFramePr>
        <xdr:cNvPr id="12" name="Gráfico 11"/>
        <xdr:cNvGraphicFramePr/>
      </xdr:nvGraphicFramePr>
      <xdr:xfrm>
        <a:off x="66675" y="2926080"/>
        <a:ext cx="7906385" cy="41109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78440</xdr:colOff>
      <xdr:row>12</xdr:row>
      <xdr:rowOff>134469</xdr:rowOff>
    </xdr:from>
    <xdr:to>
      <xdr:col>10</xdr:col>
      <xdr:colOff>1568821</xdr:colOff>
      <xdr:row>25</xdr:row>
      <xdr:rowOff>123259</xdr:rowOff>
    </xdr:to>
    <xdr:graphicFrame>
      <xdr:nvGraphicFramePr>
        <xdr:cNvPr id="14" name="Gráfico 13"/>
        <xdr:cNvGraphicFramePr/>
      </xdr:nvGraphicFramePr>
      <xdr:xfrm>
        <a:off x="8164830" y="2970530"/>
        <a:ext cx="7814945" cy="38277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593090</xdr:colOff>
      <xdr:row>28</xdr:row>
      <xdr:rowOff>181610</xdr:rowOff>
    </xdr:from>
    <xdr:to>
      <xdr:col>10</xdr:col>
      <xdr:colOff>840105</xdr:colOff>
      <xdr:row>41</xdr:row>
      <xdr:rowOff>72390</xdr:rowOff>
    </xdr:to>
    <xdr:graphicFrame>
      <xdr:nvGraphicFramePr>
        <xdr:cNvPr id="8" name="Gráfico 7"/>
        <xdr:cNvGraphicFramePr/>
      </xdr:nvGraphicFramePr>
      <xdr:xfrm>
        <a:off x="8679815" y="8083550"/>
        <a:ext cx="6571615" cy="37293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13</xdr:col>
      <xdr:colOff>549088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21265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13/10/2022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oneCellAnchor>
    <xdr:from>
      <xdr:col>23</xdr:col>
      <xdr:colOff>100853</xdr:colOff>
      <xdr:row>2</xdr:row>
      <xdr:rowOff>183775</xdr:rowOff>
    </xdr:from>
    <xdr:ext cx="1748118" cy="403411"/>
    <xdr:sp>
      <xdr:nvSpPr>
        <xdr:cNvPr id="9" name="Fluxograma: Dados armazenados 7">
          <a:hlinkClick xmlns:r="http://schemas.openxmlformats.org/officeDocument/2006/relationships" r:id="rId2"/>
        </xdr:cNvPr>
        <xdr:cNvSpPr/>
      </xdr:nvSpPr>
      <xdr:spPr>
        <a:xfrm>
          <a:off x="16216630" y="564515"/>
          <a:ext cx="17481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23</xdr:col>
      <xdr:colOff>414626</xdr:colOff>
      <xdr:row>1</xdr:row>
      <xdr:rowOff>11204</xdr:rowOff>
    </xdr:from>
    <xdr:ext cx="1434345" cy="403411"/>
    <xdr:sp>
      <xdr:nvSpPr>
        <xdr:cNvPr id="10" name="Fluxograma: Dados armazenados 7">
          <a:hlinkClick xmlns:r="http://schemas.openxmlformats.org/officeDocument/2006/relationships" r:id="rId3"/>
        </xdr:cNvPr>
        <xdr:cNvSpPr/>
      </xdr:nvSpPr>
      <xdr:spPr>
        <a:xfrm>
          <a:off x="16530320" y="201295"/>
          <a:ext cx="14344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5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em:13/10/2022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22412</xdr:rowOff>
    </xdr:from>
    <xdr:to>
      <xdr:col>5</xdr:col>
      <xdr:colOff>1210235</xdr:colOff>
      <xdr:row>26</xdr:row>
      <xdr:rowOff>11205</xdr:rowOff>
    </xdr:to>
    <xdr:graphicFrame>
      <xdr:nvGraphicFramePr>
        <xdr:cNvPr id="12" name="Gráfico 11"/>
        <xdr:cNvGraphicFramePr/>
      </xdr:nvGraphicFramePr>
      <xdr:xfrm>
        <a:off x="236855" y="2858770"/>
        <a:ext cx="6678295" cy="412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156881</xdr:colOff>
      <xdr:row>12</xdr:row>
      <xdr:rowOff>44823</xdr:rowOff>
    </xdr:from>
    <xdr:to>
      <xdr:col>10</xdr:col>
      <xdr:colOff>1243852</xdr:colOff>
      <xdr:row>23</xdr:row>
      <xdr:rowOff>280147</xdr:rowOff>
    </xdr:to>
    <xdr:graphicFrame>
      <xdr:nvGraphicFramePr>
        <xdr:cNvPr id="13" name="Gráfico 12"/>
        <xdr:cNvGraphicFramePr/>
      </xdr:nvGraphicFramePr>
      <xdr:xfrm>
        <a:off x="7243445" y="2880995"/>
        <a:ext cx="6610985" cy="34836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28</xdr:row>
      <xdr:rowOff>111760</xdr:rowOff>
    </xdr:from>
    <xdr:to>
      <xdr:col>10</xdr:col>
      <xdr:colOff>1321735</xdr:colOff>
      <xdr:row>41</xdr:row>
      <xdr:rowOff>294976</xdr:rowOff>
    </xdr:to>
    <xdr:graphicFrame>
      <xdr:nvGraphicFramePr>
        <xdr:cNvPr id="14" name="Gráfico 13"/>
        <xdr:cNvGraphicFramePr/>
      </xdr:nvGraphicFramePr>
      <xdr:xfrm>
        <a:off x="66675" y="8013700"/>
        <a:ext cx="13865860" cy="40214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156881</xdr:colOff>
      <xdr:row>44</xdr:row>
      <xdr:rowOff>123264</xdr:rowOff>
    </xdr:from>
    <xdr:to>
      <xdr:col>10</xdr:col>
      <xdr:colOff>840440</xdr:colOff>
      <xdr:row>58</xdr:row>
      <xdr:rowOff>33617</xdr:rowOff>
    </xdr:to>
    <xdr:graphicFrame>
      <xdr:nvGraphicFramePr>
        <xdr:cNvPr id="15" name="Gráfico 14"/>
        <xdr:cNvGraphicFramePr/>
      </xdr:nvGraphicFramePr>
      <xdr:xfrm>
        <a:off x="337820" y="13090525"/>
        <a:ext cx="13113385" cy="404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560294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3645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17/10/2022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735330</xdr:colOff>
      <xdr:row>3</xdr:row>
      <xdr:rowOff>17145</xdr:rowOff>
    </xdr:from>
    <xdr:to>
      <xdr:col>18</xdr:col>
      <xdr:colOff>0</xdr:colOff>
      <xdr:row>5</xdr:row>
      <xdr:rowOff>39370</xdr:rowOff>
    </xdr:to>
    <xdr:sp>
      <xdr:nvSpPr>
        <xdr:cNvPr id="8" name="Fluxograma: Dados Armazenados 7">
          <a:hlinkClick xmlns:r="http://schemas.openxmlformats.org/officeDocument/2006/relationships" r:id="rId2"/>
        </xdr:cNvPr>
        <xdr:cNvSpPr/>
      </xdr:nvSpPr>
      <xdr:spPr>
        <a:xfrm>
          <a:off x="13479780" y="588645"/>
          <a:ext cx="17411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16</xdr:col>
      <xdr:colOff>189230</xdr:colOff>
      <xdr:row>1</xdr:row>
      <xdr:rowOff>12700</xdr:rowOff>
    </xdr:from>
    <xdr:to>
      <xdr:col>17</xdr:col>
      <xdr:colOff>841375</xdr:colOff>
      <xdr:row>3</xdr:row>
      <xdr:rowOff>34925</xdr:rowOff>
    </xdr:to>
    <xdr:sp>
      <xdr:nvSpPr>
        <xdr:cNvPr id="9" name="Fluxograma: Dados armazenados 7">
          <a:hlinkClick xmlns:r="http://schemas.openxmlformats.org/officeDocument/2006/relationships" r:id="rId3"/>
        </xdr:cNvPr>
        <xdr:cNvSpPr/>
      </xdr:nvSpPr>
      <xdr:spPr>
        <a:xfrm>
          <a:off x="13714730" y="203200"/>
          <a:ext cx="14331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5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17/10/2022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</xdr:colOff>
      <xdr:row>12</xdr:row>
      <xdr:rowOff>20955</xdr:rowOff>
    </xdr:from>
    <xdr:to>
      <xdr:col>5</xdr:col>
      <xdr:colOff>1175796</xdr:colOff>
      <xdr:row>26</xdr:row>
      <xdr:rowOff>39631</xdr:rowOff>
    </xdr:to>
    <xdr:graphicFrame>
      <xdr:nvGraphicFramePr>
        <xdr:cNvPr id="9" name="Gráfico 8"/>
        <xdr:cNvGraphicFramePr/>
      </xdr:nvGraphicFramePr>
      <xdr:xfrm>
        <a:off x="202565" y="2857500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11206</xdr:colOff>
      <xdr:row>28</xdr:row>
      <xdr:rowOff>44824</xdr:rowOff>
    </xdr:from>
    <xdr:to>
      <xdr:col>5</xdr:col>
      <xdr:colOff>1120588</xdr:colOff>
      <xdr:row>40</xdr:row>
      <xdr:rowOff>268941</xdr:rowOff>
    </xdr:to>
    <xdr:graphicFrame>
      <xdr:nvGraphicFramePr>
        <xdr:cNvPr id="14" name="Gráfico 13"/>
        <xdr:cNvGraphicFramePr/>
      </xdr:nvGraphicFramePr>
      <xdr:xfrm>
        <a:off x="191770" y="7946390"/>
        <a:ext cx="6633845" cy="37674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156883</xdr:colOff>
      <xdr:row>28</xdr:row>
      <xdr:rowOff>224118</xdr:rowOff>
    </xdr:from>
    <xdr:to>
      <xdr:col>10</xdr:col>
      <xdr:colOff>1266265</xdr:colOff>
      <xdr:row>41</xdr:row>
      <xdr:rowOff>156882</xdr:rowOff>
    </xdr:to>
    <xdr:graphicFrame>
      <xdr:nvGraphicFramePr>
        <xdr:cNvPr id="15" name="Gráfico 14"/>
        <xdr:cNvGraphicFramePr/>
      </xdr:nvGraphicFramePr>
      <xdr:xfrm>
        <a:off x="7243445" y="8125460"/>
        <a:ext cx="6633845" cy="3771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1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30/03/2023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9" name="Gráfico 8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12</xdr:row>
      <xdr:rowOff>76835</xdr:rowOff>
    </xdr:from>
    <xdr:to>
      <xdr:col>5</xdr:col>
      <xdr:colOff>1220881</xdr:colOff>
      <xdr:row>26</xdr:row>
      <xdr:rowOff>95511</xdr:rowOff>
    </xdr:to>
    <xdr:graphicFrame>
      <xdr:nvGraphicFramePr>
        <xdr:cNvPr id="10" name="Gráfico 9"/>
        <xdr:cNvGraphicFramePr/>
      </xdr:nvGraphicFramePr>
      <xdr:xfrm>
        <a:off x="247650" y="2913380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78442</xdr:colOff>
      <xdr:row>28</xdr:row>
      <xdr:rowOff>11206</xdr:rowOff>
    </xdr:from>
    <xdr:to>
      <xdr:col>10</xdr:col>
      <xdr:colOff>1232648</xdr:colOff>
      <xdr:row>42</xdr:row>
      <xdr:rowOff>29882</xdr:rowOff>
    </xdr:to>
    <xdr:graphicFrame>
      <xdr:nvGraphicFramePr>
        <xdr:cNvPr id="11" name="Gráfico 10"/>
        <xdr:cNvGraphicFramePr/>
      </xdr:nvGraphicFramePr>
      <xdr:xfrm>
        <a:off x="7164705" y="7912735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10160</xdr:colOff>
      <xdr:row>28</xdr:row>
      <xdr:rowOff>33020</xdr:rowOff>
    </xdr:from>
    <xdr:to>
      <xdr:col>5</xdr:col>
      <xdr:colOff>1164366</xdr:colOff>
      <xdr:row>42</xdr:row>
      <xdr:rowOff>51696</xdr:rowOff>
    </xdr:to>
    <xdr:graphicFrame>
      <xdr:nvGraphicFramePr>
        <xdr:cNvPr id="12" name="Gráfico 11"/>
        <xdr:cNvGraphicFramePr/>
      </xdr:nvGraphicFramePr>
      <xdr:xfrm>
        <a:off x="191135" y="7934960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78442</xdr:colOff>
      <xdr:row>44</xdr:row>
      <xdr:rowOff>11206</xdr:rowOff>
    </xdr:from>
    <xdr:to>
      <xdr:col>10</xdr:col>
      <xdr:colOff>1232648</xdr:colOff>
      <xdr:row>58</xdr:row>
      <xdr:rowOff>29882</xdr:rowOff>
    </xdr:to>
    <xdr:graphicFrame>
      <xdr:nvGraphicFramePr>
        <xdr:cNvPr id="13" name="Gráfico 12"/>
        <xdr:cNvGraphicFramePr/>
      </xdr:nvGraphicFramePr>
      <xdr:xfrm>
        <a:off x="7164705" y="1297813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78441</xdr:colOff>
      <xdr:row>44</xdr:row>
      <xdr:rowOff>89647</xdr:rowOff>
    </xdr:from>
    <xdr:to>
      <xdr:col>5</xdr:col>
      <xdr:colOff>1255059</xdr:colOff>
      <xdr:row>58</xdr:row>
      <xdr:rowOff>11205</xdr:rowOff>
    </xdr:to>
    <xdr:graphicFrame>
      <xdr:nvGraphicFramePr>
        <xdr:cNvPr id="17" name="Gráfico 16"/>
        <xdr:cNvGraphicFramePr/>
      </xdr:nvGraphicFramePr>
      <xdr:xfrm>
        <a:off x="78105" y="13056870"/>
        <a:ext cx="6882130" cy="40551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145676</xdr:colOff>
      <xdr:row>60</xdr:row>
      <xdr:rowOff>123265</xdr:rowOff>
    </xdr:from>
    <xdr:to>
      <xdr:col>5</xdr:col>
      <xdr:colOff>1064559</xdr:colOff>
      <xdr:row>74</xdr:row>
      <xdr:rowOff>33618</xdr:rowOff>
    </xdr:to>
    <xdr:graphicFrame>
      <xdr:nvGraphicFramePr>
        <xdr:cNvPr id="18" name="Gráfico 17"/>
        <xdr:cNvGraphicFramePr/>
      </xdr:nvGraphicFramePr>
      <xdr:xfrm>
        <a:off x="145415" y="18155920"/>
        <a:ext cx="6624320" cy="404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67235</xdr:colOff>
      <xdr:row>60</xdr:row>
      <xdr:rowOff>100854</xdr:rowOff>
    </xdr:from>
    <xdr:to>
      <xdr:col>10</xdr:col>
      <xdr:colOff>1322294</xdr:colOff>
      <xdr:row>74</xdr:row>
      <xdr:rowOff>11207</xdr:rowOff>
    </xdr:to>
    <xdr:graphicFrame>
      <xdr:nvGraphicFramePr>
        <xdr:cNvPr id="19" name="Gráfico 18"/>
        <xdr:cNvGraphicFramePr/>
      </xdr:nvGraphicFramePr>
      <xdr:xfrm>
        <a:off x="7153275" y="18133060"/>
        <a:ext cx="6779895" cy="40443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123264</xdr:colOff>
      <xdr:row>76</xdr:row>
      <xdr:rowOff>78442</xdr:rowOff>
    </xdr:from>
    <xdr:to>
      <xdr:col>5</xdr:col>
      <xdr:colOff>1232646</xdr:colOff>
      <xdr:row>89</xdr:row>
      <xdr:rowOff>280147</xdr:rowOff>
    </xdr:to>
    <xdr:graphicFrame>
      <xdr:nvGraphicFramePr>
        <xdr:cNvPr id="20" name="Gráfico 19"/>
        <xdr:cNvGraphicFramePr/>
      </xdr:nvGraphicFramePr>
      <xdr:xfrm>
        <a:off x="123190" y="23176230"/>
        <a:ext cx="6814820" cy="40405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306070</xdr:colOff>
      <xdr:row>76</xdr:row>
      <xdr:rowOff>43815</xdr:rowOff>
    </xdr:from>
    <xdr:to>
      <xdr:col>10</xdr:col>
      <xdr:colOff>918471</xdr:colOff>
      <xdr:row>89</xdr:row>
      <xdr:rowOff>245520</xdr:rowOff>
    </xdr:to>
    <xdr:graphicFrame>
      <xdr:nvGraphicFramePr>
        <xdr:cNvPr id="21" name="Gráfico 20"/>
        <xdr:cNvGraphicFramePr/>
      </xdr:nvGraphicFramePr>
      <xdr:xfrm>
        <a:off x="7392670" y="23141940"/>
        <a:ext cx="6136640" cy="40398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10</xdr:col>
      <xdr:colOff>526677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809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14/10/2022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381019</xdr:colOff>
      <xdr:row>3</xdr:row>
      <xdr:rowOff>4485</xdr:rowOff>
    </xdr:from>
    <xdr:to>
      <xdr:col>13</xdr:col>
      <xdr:colOff>560313</xdr:colOff>
      <xdr:row>5</xdr:row>
      <xdr:rowOff>26896</xdr:rowOff>
    </xdr:to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0820400" y="575945"/>
          <a:ext cx="17411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11</xdr:col>
      <xdr:colOff>616341</xdr:colOff>
      <xdr:row>1</xdr:row>
      <xdr:rowOff>2</xdr:rowOff>
    </xdr:from>
    <xdr:to>
      <xdr:col>13</xdr:col>
      <xdr:colOff>487517</xdr:colOff>
      <xdr:row>3</xdr:row>
      <xdr:rowOff>22413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055350" y="190500"/>
          <a:ext cx="14331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7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14/10/2022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78440</xdr:colOff>
      <xdr:row>12</xdr:row>
      <xdr:rowOff>112058</xdr:rowOff>
    </xdr:from>
    <xdr:to>
      <xdr:col>10</xdr:col>
      <xdr:colOff>1232646</xdr:colOff>
      <xdr:row>26</xdr:row>
      <xdr:rowOff>130734</xdr:rowOff>
    </xdr:to>
    <xdr:graphicFrame>
      <xdr:nvGraphicFramePr>
        <xdr:cNvPr id="9" name="Gráfico 8"/>
        <xdr:cNvGraphicFramePr/>
      </xdr:nvGraphicFramePr>
      <xdr:xfrm>
        <a:off x="7164705" y="2948305"/>
        <a:ext cx="6678930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178435</xdr:colOff>
      <xdr:row>28</xdr:row>
      <xdr:rowOff>44450</xdr:rowOff>
    </xdr:from>
    <xdr:to>
      <xdr:col>5</xdr:col>
      <xdr:colOff>829310</xdr:colOff>
      <xdr:row>45</xdr:row>
      <xdr:rowOff>189865</xdr:rowOff>
    </xdr:to>
    <xdr:graphicFrame>
      <xdr:nvGraphicFramePr>
        <xdr:cNvPr id="10" name="Gráfico 9"/>
        <xdr:cNvGraphicFramePr/>
      </xdr:nvGraphicFramePr>
      <xdr:xfrm>
        <a:off x="178435" y="7946390"/>
        <a:ext cx="6356350" cy="5165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49866</xdr:colOff>
      <xdr:row>12</xdr:row>
      <xdr:rowOff>33618</xdr:rowOff>
    </xdr:from>
    <xdr:to>
      <xdr:col>5</xdr:col>
      <xdr:colOff>661147</xdr:colOff>
      <xdr:row>26</xdr:row>
      <xdr:rowOff>52294</xdr:rowOff>
    </xdr:to>
    <xdr:graphicFrame>
      <xdr:nvGraphicFramePr>
        <xdr:cNvPr id="12" name="Gráfico 11"/>
        <xdr:cNvGraphicFramePr/>
      </xdr:nvGraphicFramePr>
      <xdr:xfrm>
        <a:off x="230505" y="2869565"/>
        <a:ext cx="613600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112059</xdr:colOff>
      <xdr:row>28</xdr:row>
      <xdr:rowOff>33618</xdr:rowOff>
    </xdr:from>
    <xdr:to>
      <xdr:col>10</xdr:col>
      <xdr:colOff>1221441</xdr:colOff>
      <xdr:row>45</xdr:row>
      <xdr:rowOff>179294</xdr:rowOff>
    </xdr:to>
    <xdr:graphicFrame>
      <xdr:nvGraphicFramePr>
        <xdr:cNvPr id="13" name="Gráfico 12"/>
        <xdr:cNvGraphicFramePr/>
      </xdr:nvGraphicFramePr>
      <xdr:xfrm>
        <a:off x="7198360" y="7934960"/>
        <a:ext cx="6633845" cy="51657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178435</xdr:colOff>
      <xdr:row>47</xdr:row>
      <xdr:rowOff>43815</xdr:rowOff>
    </xdr:from>
    <xdr:to>
      <xdr:col>5</xdr:col>
      <xdr:colOff>1106842</xdr:colOff>
      <xdr:row>64</xdr:row>
      <xdr:rowOff>77433</xdr:rowOff>
    </xdr:to>
    <xdr:graphicFrame>
      <xdr:nvGraphicFramePr>
        <xdr:cNvPr id="14" name="Gráfico 13"/>
        <xdr:cNvGraphicFramePr/>
      </xdr:nvGraphicFramePr>
      <xdr:xfrm>
        <a:off x="178435" y="14011275"/>
        <a:ext cx="6633845" cy="50526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122555</xdr:colOff>
      <xdr:row>47</xdr:row>
      <xdr:rowOff>32385</xdr:rowOff>
    </xdr:from>
    <xdr:to>
      <xdr:col>10</xdr:col>
      <xdr:colOff>1231937</xdr:colOff>
      <xdr:row>64</xdr:row>
      <xdr:rowOff>32385</xdr:rowOff>
    </xdr:to>
    <xdr:graphicFrame>
      <xdr:nvGraphicFramePr>
        <xdr:cNvPr id="15" name="Gráfico 14"/>
        <xdr:cNvGraphicFramePr/>
      </xdr:nvGraphicFramePr>
      <xdr:xfrm>
        <a:off x="7209155" y="13999845"/>
        <a:ext cx="6633845" cy="50196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44450</xdr:rowOff>
    </xdr:from>
    <xdr:to>
      <xdr:col>4</xdr:col>
      <xdr:colOff>1029484</xdr:colOff>
      <xdr:row>9</xdr:row>
      <xdr:rowOff>134096</xdr:rowOff>
    </xdr:to>
    <xdr:grpSp>
      <xdr:nvGrpSpPr>
        <xdr:cNvPr id="2" name="Grupo 1"/>
        <xdr:cNvGrpSpPr/>
      </xdr:nvGrpSpPr>
      <xdr:grpSpPr>
        <a:xfrm>
          <a:off x="635" y="44450"/>
          <a:ext cx="8105775" cy="1804035"/>
          <a:chOff x="67236" y="123266"/>
          <a:chExt cx="8942294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5115210" y="1004049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24/05/2023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145676</xdr:colOff>
      <xdr:row>3</xdr:row>
      <xdr:rowOff>11207</xdr:rowOff>
    </xdr:from>
    <xdr:to>
      <xdr:col>16</xdr:col>
      <xdr:colOff>0</xdr:colOff>
      <xdr:row>5</xdr:row>
      <xdr:rowOff>33618</xdr:rowOff>
    </xdr:to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9565640" y="582295"/>
          <a:ext cx="174053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117</xdr:colOff>
      <xdr:row>5</xdr:row>
      <xdr:rowOff>11015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459666</xdr:colOff>
      <xdr:row>10</xdr:row>
      <xdr:rowOff>22301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554844</xdr:colOff>
      <xdr:row>3</xdr:row>
      <xdr:rowOff>28944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06/10/2022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43180</xdr:colOff>
      <xdr:row>12</xdr:row>
      <xdr:rowOff>31750</xdr:rowOff>
    </xdr:from>
    <xdr:to>
      <xdr:col>5</xdr:col>
      <xdr:colOff>1197386</xdr:colOff>
      <xdr:row>26</xdr:row>
      <xdr:rowOff>50426</xdr:rowOff>
    </xdr:to>
    <xdr:graphicFrame>
      <xdr:nvGraphicFramePr>
        <xdr:cNvPr id="8" name="Gráfico 7"/>
        <xdr:cNvGraphicFramePr/>
      </xdr:nvGraphicFramePr>
      <xdr:xfrm>
        <a:off x="224155" y="2868295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190501</xdr:colOff>
      <xdr:row>12</xdr:row>
      <xdr:rowOff>33618</xdr:rowOff>
    </xdr:from>
    <xdr:to>
      <xdr:col>10</xdr:col>
      <xdr:colOff>1104341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7277100" y="2869565"/>
        <a:ext cx="643826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123190</xdr:colOff>
      <xdr:row>28</xdr:row>
      <xdr:rowOff>66675</xdr:rowOff>
    </xdr:from>
    <xdr:to>
      <xdr:col>5</xdr:col>
      <xdr:colOff>1333425</xdr:colOff>
      <xdr:row>42</xdr:row>
      <xdr:rowOff>85352</xdr:rowOff>
    </xdr:to>
    <xdr:graphicFrame>
      <xdr:nvGraphicFramePr>
        <xdr:cNvPr id="10" name="Gráfico 9"/>
        <xdr:cNvGraphicFramePr/>
      </xdr:nvGraphicFramePr>
      <xdr:xfrm>
        <a:off x="123190" y="7968615"/>
        <a:ext cx="6915150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117</xdr:colOff>
      <xdr:row>5</xdr:row>
      <xdr:rowOff>11015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459666</xdr:colOff>
      <xdr:row>10</xdr:row>
      <xdr:rowOff>22301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28/03/2022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554844</xdr:colOff>
      <xdr:row>3</xdr:row>
      <xdr:rowOff>28944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05/06/2020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2018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13/05/2019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AP\COPLAN\1_PADRONIZA&#199;&#195;O_NOVA%20METODOLOGIA_agosto_2016\4_Agenda_Setorias\13_Agenda%20COPLAN%20GERAL_final_26-06-17%20-%20C&#243;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6"/>
  <sheetViews>
    <sheetView showGridLines="0" tabSelected="1" zoomScale="85" zoomScaleNormal="85" workbookViewId="0">
      <selection activeCell="Q16" sqref="Q16"/>
    </sheetView>
  </sheetViews>
  <sheetFormatPr defaultColWidth="0" defaultRowHeight="0" customHeight="1" zeroHeight="1"/>
  <cols>
    <col min="1" max="7" width="9.14285714285714" customWidth="1"/>
    <col min="8" max="8" width="9.14285714285714" style="105" customWidth="1"/>
    <col min="9" max="9" width="9.14285714285714" customWidth="1"/>
    <col min="10" max="10" width="9.14285714285714" style="105" customWidth="1"/>
    <col min="11" max="17" width="9.14285714285714" customWidth="1"/>
    <col min="18" max="18" width="4.42857142857143" customWidth="1"/>
    <col min="19" max="19" width="4" style="869" customWidth="1"/>
    <col min="20" max="16384" width="9.14285714285714" style="869" hidden="1"/>
  </cols>
  <sheetData>
    <row r="1" ht="15" spans="1:19">
      <c r="A1" s="870"/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3"/>
    </row>
    <row r="2" ht="15" spans="1:19">
      <c r="A2" s="870"/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3"/>
    </row>
    <row r="3" ht="15" spans="1:19">
      <c r="A3" s="870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3"/>
    </row>
    <row r="4" ht="15" spans="1:19">
      <c r="A4" s="870"/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3"/>
    </row>
    <row r="5" ht="15" spans="1:19">
      <c r="A5" s="870"/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3"/>
    </row>
    <row r="6" ht="15" spans="1:19">
      <c r="A6" s="871"/>
      <c r="B6" s="871"/>
      <c r="C6" s="871"/>
      <c r="D6" s="871"/>
      <c r="E6" s="871"/>
      <c r="F6" s="871"/>
      <c r="G6" s="871"/>
      <c r="H6" s="872"/>
      <c r="I6" s="871"/>
      <c r="J6" s="872"/>
      <c r="K6" s="871"/>
      <c r="L6" s="871"/>
      <c r="M6" s="871"/>
      <c r="N6" s="871"/>
      <c r="O6" s="871"/>
      <c r="P6" s="871"/>
      <c r="Q6" s="871"/>
      <c r="R6" s="874"/>
      <c r="S6" s="875"/>
    </row>
    <row r="7" ht="15" spans="1:19">
      <c r="A7" s="871"/>
      <c r="B7" s="871"/>
      <c r="C7" s="871"/>
      <c r="D7" s="871"/>
      <c r="E7" s="871"/>
      <c r="F7" s="871"/>
      <c r="G7" s="871"/>
      <c r="H7" s="872"/>
      <c r="I7" s="871"/>
      <c r="J7" s="872"/>
      <c r="K7" s="871"/>
      <c r="L7" s="871"/>
      <c r="M7" s="871"/>
      <c r="N7" s="871"/>
      <c r="O7" s="871"/>
      <c r="P7" s="871"/>
      <c r="Q7" s="871"/>
      <c r="R7" s="874"/>
      <c r="S7" s="875"/>
    </row>
    <row r="8" ht="15" spans="1:19">
      <c r="A8" s="871"/>
      <c r="B8" s="871"/>
      <c r="C8" s="871"/>
      <c r="D8" s="871"/>
      <c r="E8" s="871"/>
      <c r="F8" s="871"/>
      <c r="G8" s="871"/>
      <c r="H8" s="872"/>
      <c r="I8" s="871"/>
      <c r="J8" s="872"/>
      <c r="K8" s="871"/>
      <c r="L8" s="871"/>
      <c r="M8" s="871"/>
      <c r="N8" s="871"/>
      <c r="O8" s="871"/>
      <c r="P8" s="871"/>
      <c r="Q8" s="871"/>
      <c r="R8" s="874"/>
      <c r="S8" s="875"/>
    </row>
    <row r="9" ht="15" spans="1:19">
      <c r="A9" s="871"/>
      <c r="B9" s="871"/>
      <c r="C9" s="871"/>
      <c r="D9" s="871"/>
      <c r="E9" s="871"/>
      <c r="F9" s="871"/>
      <c r="G9" s="871"/>
      <c r="H9" s="872"/>
      <c r="I9" s="871"/>
      <c r="J9" s="872"/>
      <c r="K9" s="871"/>
      <c r="L9" s="871"/>
      <c r="M9" s="871"/>
      <c r="N9" s="871"/>
      <c r="O9" s="871"/>
      <c r="P9" s="871"/>
      <c r="Q9" s="871"/>
      <c r="R9" s="874"/>
      <c r="S9" s="875"/>
    </row>
    <row r="10" ht="15" spans="1:19">
      <c r="A10" s="871"/>
      <c r="B10" s="871"/>
      <c r="C10" s="871"/>
      <c r="D10" s="871"/>
      <c r="E10" s="871"/>
      <c r="F10" s="871"/>
      <c r="G10" s="871"/>
      <c r="H10" s="872"/>
      <c r="I10" s="871"/>
      <c r="J10" s="872"/>
      <c r="K10" s="871"/>
      <c r="L10" s="871"/>
      <c r="M10" s="871"/>
      <c r="N10" s="871"/>
      <c r="O10" s="871"/>
      <c r="P10" s="871"/>
      <c r="Q10" s="871"/>
      <c r="R10" s="874"/>
      <c r="S10" s="876"/>
    </row>
    <row r="11" ht="15" spans="1:19">
      <c r="A11" s="871"/>
      <c r="B11" s="871"/>
      <c r="C11" s="871"/>
      <c r="D11" s="871"/>
      <c r="E11" s="871"/>
      <c r="F11" s="871"/>
      <c r="G11" s="871"/>
      <c r="H11" s="872"/>
      <c r="I11" s="871"/>
      <c r="J11" s="872"/>
      <c r="K11" s="871"/>
      <c r="L11" s="871"/>
      <c r="M11" s="871"/>
      <c r="N11" s="871"/>
      <c r="O11" s="871"/>
      <c r="P11" s="871"/>
      <c r="Q11" s="871"/>
      <c r="R11" s="874"/>
      <c r="S11" s="876"/>
    </row>
    <row r="12" ht="15" spans="1:19">
      <c r="A12" s="871"/>
      <c r="B12" s="871"/>
      <c r="C12" s="871"/>
      <c r="D12" s="871"/>
      <c r="E12" s="871"/>
      <c r="F12" s="871"/>
      <c r="G12" s="871"/>
      <c r="H12" s="872"/>
      <c r="I12" s="871"/>
      <c r="J12" s="872"/>
      <c r="K12" s="871"/>
      <c r="L12" s="871"/>
      <c r="M12" s="871"/>
      <c r="N12" s="871"/>
      <c r="O12" s="871"/>
      <c r="P12" s="871"/>
      <c r="Q12" s="871"/>
      <c r="R12" s="874"/>
      <c r="S12" s="876"/>
    </row>
    <row r="13" ht="15" spans="1:19">
      <c r="A13" s="871"/>
      <c r="B13" s="871"/>
      <c r="C13" s="871"/>
      <c r="D13" s="871"/>
      <c r="E13" s="871"/>
      <c r="F13" s="871"/>
      <c r="G13" s="871"/>
      <c r="H13" s="872"/>
      <c r="I13" s="871"/>
      <c r="J13" s="872"/>
      <c r="K13" s="871"/>
      <c r="L13" s="871"/>
      <c r="M13" s="871"/>
      <c r="N13" s="871"/>
      <c r="O13" s="871"/>
      <c r="P13" s="871"/>
      <c r="Q13" s="871"/>
      <c r="R13" s="874"/>
      <c r="S13" s="876"/>
    </row>
    <row r="14" ht="15" spans="1:19">
      <c r="A14" s="871"/>
      <c r="B14" s="871"/>
      <c r="C14" s="871"/>
      <c r="D14" s="871"/>
      <c r="E14" s="871"/>
      <c r="F14" s="871"/>
      <c r="G14" s="871"/>
      <c r="H14" s="872"/>
      <c r="I14" s="871"/>
      <c r="J14" s="872"/>
      <c r="K14" s="871"/>
      <c r="L14" s="871"/>
      <c r="M14" s="871"/>
      <c r="N14" s="871"/>
      <c r="O14" s="871"/>
      <c r="P14" s="871"/>
      <c r="Q14" s="871"/>
      <c r="R14" s="874"/>
      <c r="S14" s="877"/>
    </row>
    <row r="15" ht="15" spans="1:19">
      <c r="A15" s="871"/>
      <c r="B15" s="871"/>
      <c r="C15" s="871"/>
      <c r="D15" s="871"/>
      <c r="E15" s="871"/>
      <c r="F15" s="871"/>
      <c r="G15" s="871"/>
      <c r="H15" s="872"/>
      <c r="I15" s="871"/>
      <c r="J15" s="872"/>
      <c r="K15" s="871"/>
      <c r="L15" s="871"/>
      <c r="M15" s="871"/>
      <c r="N15" s="871"/>
      <c r="O15" s="871"/>
      <c r="P15" s="871"/>
      <c r="Q15" s="871"/>
      <c r="R15" s="874"/>
      <c r="S15" s="877"/>
    </row>
    <row r="16" ht="15" spans="1:19">
      <c r="A16" s="871"/>
      <c r="B16" s="871"/>
      <c r="C16" s="871"/>
      <c r="D16" s="871"/>
      <c r="E16" s="871"/>
      <c r="F16" s="871"/>
      <c r="G16" s="871"/>
      <c r="H16" s="872"/>
      <c r="I16" s="871"/>
      <c r="J16" s="872"/>
      <c r="K16" s="871"/>
      <c r="L16" s="871"/>
      <c r="M16" s="871"/>
      <c r="N16" s="871"/>
      <c r="O16" s="871"/>
      <c r="P16" s="871"/>
      <c r="Q16" s="871"/>
      <c r="R16" s="874"/>
      <c r="S16" s="877"/>
    </row>
    <row r="17" ht="15" spans="1:19">
      <c r="A17" s="871"/>
      <c r="B17" s="871"/>
      <c r="C17" s="871"/>
      <c r="D17" s="871"/>
      <c r="E17" s="871"/>
      <c r="F17" s="871"/>
      <c r="G17" s="871"/>
      <c r="H17" s="872"/>
      <c r="I17" s="871"/>
      <c r="J17" s="872"/>
      <c r="K17" s="871"/>
      <c r="L17" s="871"/>
      <c r="M17" s="871"/>
      <c r="N17" s="871"/>
      <c r="O17" s="871"/>
      <c r="P17" s="871"/>
      <c r="Q17" s="871"/>
      <c r="R17" s="874"/>
      <c r="S17" s="877"/>
    </row>
    <row r="18" ht="15" spans="1:19">
      <c r="A18" s="871"/>
      <c r="B18" s="871"/>
      <c r="C18" s="871"/>
      <c r="D18" s="871"/>
      <c r="E18" s="871"/>
      <c r="F18" s="871"/>
      <c r="G18" s="871"/>
      <c r="H18" s="872"/>
      <c r="I18" s="871"/>
      <c r="J18" s="872"/>
      <c r="K18" s="871"/>
      <c r="L18" s="871"/>
      <c r="M18" s="871"/>
      <c r="N18" s="871"/>
      <c r="O18" s="871"/>
      <c r="P18" s="871"/>
      <c r="Q18" s="871"/>
      <c r="R18" s="874"/>
      <c r="S18" s="877"/>
    </row>
    <row r="19" ht="15" spans="1:19">
      <c r="A19" s="871"/>
      <c r="B19" s="871"/>
      <c r="C19" s="871"/>
      <c r="D19" s="871"/>
      <c r="E19" s="871"/>
      <c r="F19" s="871"/>
      <c r="G19" s="871"/>
      <c r="H19" s="872"/>
      <c r="I19" s="871"/>
      <c r="J19" s="872"/>
      <c r="K19" s="871"/>
      <c r="L19" s="871"/>
      <c r="M19" s="871"/>
      <c r="N19" s="871"/>
      <c r="O19" s="871"/>
      <c r="P19" s="871"/>
      <c r="Q19" s="871"/>
      <c r="R19" s="874"/>
      <c r="S19" s="877"/>
    </row>
    <row r="20" ht="15" spans="1:19">
      <c r="A20" s="871"/>
      <c r="B20" s="871"/>
      <c r="C20" s="871"/>
      <c r="D20" s="871"/>
      <c r="E20" s="871"/>
      <c r="F20" s="871"/>
      <c r="G20" s="871"/>
      <c r="H20" s="872"/>
      <c r="I20" s="871"/>
      <c r="J20" s="872"/>
      <c r="K20" s="871"/>
      <c r="L20" s="871"/>
      <c r="M20" s="871"/>
      <c r="N20" s="871"/>
      <c r="O20" s="871"/>
      <c r="P20" s="871"/>
      <c r="Q20" s="871"/>
      <c r="R20" s="874"/>
      <c r="S20" s="877"/>
    </row>
    <row r="21" ht="15" spans="1:19">
      <c r="A21" s="871"/>
      <c r="B21" s="871"/>
      <c r="C21" s="871"/>
      <c r="D21" s="871"/>
      <c r="E21" s="871"/>
      <c r="F21" s="871"/>
      <c r="G21" s="871"/>
      <c r="H21" s="872"/>
      <c r="I21" s="871"/>
      <c r="J21" s="872"/>
      <c r="K21" s="871"/>
      <c r="L21" s="871"/>
      <c r="M21" s="871"/>
      <c r="N21" s="871"/>
      <c r="O21" s="871"/>
      <c r="P21" s="871"/>
      <c r="Q21" s="871"/>
      <c r="R21" s="874"/>
      <c r="S21" s="877"/>
    </row>
    <row r="22" ht="15" spans="1:19">
      <c r="A22" s="871"/>
      <c r="B22" s="871"/>
      <c r="C22" s="871"/>
      <c r="D22" s="871"/>
      <c r="E22" s="871"/>
      <c r="F22" s="871"/>
      <c r="G22" s="871"/>
      <c r="H22" s="872"/>
      <c r="I22" s="871"/>
      <c r="J22" s="872"/>
      <c r="K22" s="871"/>
      <c r="L22" s="871"/>
      <c r="M22" s="871"/>
      <c r="N22" s="871"/>
      <c r="O22" s="871"/>
      <c r="P22" s="871"/>
      <c r="Q22" s="871"/>
      <c r="R22" s="874"/>
      <c r="S22" s="877"/>
    </row>
    <row r="23" ht="15" spans="1:19">
      <c r="A23" s="871"/>
      <c r="B23" s="871"/>
      <c r="C23" s="871"/>
      <c r="D23" s="871"/>
      <c r="E23" s="871"/>
      <c r="F23" s="871"/>
      <c r="G23" s="871"/>
      <c r="H23" s="872"/>
      <c r="I23" s="871"/>
      <c r="J23" s="872"/>
      <c r="K23" s="871"/>
      <c r="L23" s="871"/>
      <c r="M23" s="871"/>
      <c r="N23" s="871"/>
      <c r="O23" s="871"/>
      <c r="P23" s="871"/>
      <c r="Q23" s="871"/>
      <c r="R23" s="874"/>
      <c r="S23" s="878"/>
    </row>
    <row r="24" ht="15" spans="1:19">
      <c r="A24" s="871"/>
      <c r="B24" s="871"/>
      <c r="C24" s="871"/>
      <c r="D24" s="871"/>
      <c r="E24" s="871"/>
      <c r="F24" s="871"/>
      <c r="G24" s="871"/>
      <c r="H24" s="872"/>
      <c r="I24" s="871"/>
      <c r="J24" s="872"/>
      <c r="K24" s="871"/>
      <c r="L24" s="871"/>
      <c r="M24" s="871"/>
      <c r="N24" s="871"/>
      <c r="O24" s="871"/>
      <c r="P24" s="871"/>
      <c r="Q24" s="871"/>
      <c r="R24" s="874"/>
      <c r="S24" s="878"/>
    </row>
    <row r="25" ht="15" spans="1:19">
      <c r="A25" s="871"/>
      <c r="B25" s="871"/>
      <c r="C25" s="871"/>
      <c r="D25" s="871"/>
      <c r="E25" s="871"/>
      <c r="F25" s="871"/>
      <c r="G25" s="871"/>
      <c r="H25" s="872"/>
      <c r="I25" s="871"/>
      <c r="J25" s="872"/>
      <c r="K25" s="871"/>
      <c r="L25" s="871"/>
      <c r="M25" s="871"/>
      <c r="N25" s="871"/>
      <c r="O25" s="871"/>
      <c r="P25" s="871"/>
      <c r="Q25" s="871"/>
      <c r="R25" s="874"/>
      <c r="S25" s="878"/>
    </row>
    <row r="26" ht="15" spans="1:19">
      <c r="A26" s="871"/>
      <c r="B26" s="871"/>
      <c r="C26" s="871"/>
      <c r="D26" s="871"/>
      <c r="E26" s="871"/>
      <c r="F26" s="871"/>
      <c r="G26" s="871"/>
      <c r="H26" s="872"/>
      <c r="I26" s="871"/>
      <c r="J26" s="872"/>
      <c r="K26" s="871"/>
      <c r="L26" s="871"/>
      <c r="M26" s="871"/>
      <c r="N26" s="871"/>
      <c r="O26" s="871"/>
      <c r="P26" s="871"/>
      <c r="Q26" s="871"/>
      <c r="R26" s="874"/>
      <c r="S26" s="878"/>
    </row>
    <row r="27" ht="15" spans="1:19">
      <c r="A27" s="871"/>
      <c r="B27" s="871"/>
      <c r="C27" s="871"/>
      <c r="D27" s="871"/>
      <c r="E27" s="871"/>
      <c r="F27" s="871"/>
      <c r="G27" s="871"/>
      <c r="H27" s="872"/>
      <c r="I27" s="871"/>
      <c r="J27" s="872"/>
      <c r="K27" s="871"/>
      <c r="L27" s="871"/>
      <c r="M27" s="871"/>
      <c r="N27" s="871"/>
      <c r="O27" s="871"/>
      <c r="P27" s="871"/>
      <c r="Q27" s="871"/>
      <c r="R27" s="874"/>
      <c r="S27" s="878"/>
    </row>
    <row r="28" ht="15" spans="1:19">
      <c r="A28" s="871"/>
      <c r="B28" s="871"/>
      <c r="C28" s="871"/>
      <c r="D28" s="871"/>
      <c r="E28" s="871"/>
      <c r="F28" s="871"/>
      <c r="G28" s="871"/>
      <c r="H28" s="872"/>
      <c r="I28" s="871"/>
      <c r="J28" s="872"/>
      <c r="K28" s="871"/>
      <c r="L28" s="871"/>
      <c r="M28" s="871"/>
      <c r="N28" s="871"/>
      <c r="O28" s="871"/>
      <c r="P28" s="871"/>
      <c r="Q28" s="871"/>
      <c r="R28" s="874"/>
      <c r="S28" s="878"/>
    </row>
    <row r="29" ht="15" spans="1:19">
      <c r="A29" s="871"/>
      <c r="B29" s="871"/>
      <c r="C29" s="871"/>
      <c r="D29" s="871"/>
      <c r="E29" s="871"/>
      <c r="F29" s="871"/>
      <c r="G29" s="871"/>
      <c r="H29" s="872"/>
      <c r="I29" s="871"/>
      <c r="J29" s="872"/>
      <c r="K29" s="871"/>
      <c r="L29" s="871"/>
      <c r="M29" s="871"/>
      <c r="N29" s="871"/>
      <c r="O29" s="871"/>
      <c r="P29" s="871"/>
      <c r="Q29" s="871"/>
      <c r="R29" s="874"/>
      <c r="S29" s="879"/>
    </row>
    <row r="30" ht="15" spans="1:19">
      <c r="A30" s="871"/>
      <c r="B30" s="871"/>
      <c r="C30" s="871"/>
      <c r="D30" s="871"/>
      <c r="E30" s="871"/>
      <c r="F30" s="871"/>
      <c r="G30" s="871"/>
      <c r="H30" s="872"/>
      <c r="I30" s="871"/>
      <c r="J30" s="872"/>
      <c r="K30" s="871"/>
      <c r="L30" s="871"/>
      <c r="M30" s="871"/>
      <c r="N30" s="871"/>
      <c r="O30" s="871"/>
      <c r="P30" s="871"/>
      <c r="Q30" s="871"/>
      <c r="R30" s="874"/>
      <c r="S30" s="879"/>
    </row>
    <row r="31" ht="15" spans="1:19">
      <c r="A31" s="871"/>
      <c r="B31" s="871"/>
      <c r="C31" s="871"/>
      <c r="D31" s="871"/>
      <c r="E31" s="871"/>
      <c r="F31" s="871"/>
      <c r="G31" s="871"/>
      <c r="H31" s="872"/>
      <c r="I31" s="871"/>
      <c r="J31" s="872"/>
      <c r="K31" s="871"/>
      <c r="L31" s="871"/>
      <c r="M31" s="871"/>
      <c r="N31" s="871"/>
      <c r="O31" s="871"/>
      <c r="P31" s="871"/>
      <c r="Q31" s="871"/>
      <c r="R31" s="874"/>
      <c r="S31" s="879"/>
    </row>
    <row r="32" ht="15" spans="1:19">
      <c r="A32" s="871"/>
      <c r="B32" s="871"/>
      <c r="C32" s="871"/>
      <c r="D32" s="871"/>
      <c r="E32" s="871"/>
      <c r="F32" s="871"/>
      <c r="G32" s="871"/>
      <c r="H32" s="872"/>
      <c r="I32" s="871"/>
      <c r="J32" s="872"/>
      <c r="K32" s="871"/>
      <c r="L32" s="871"/>
      <c r="M32" s="871"/>
      <c r="N32" s="871"/>
      <c r="O32" s="871"/>
      <c r="P32" s="871"/>
      <c r="Q32" s="871"/>
      <c r="R32" s="874"/>
      <c r="S32" s="879"/>
    </row>
    <row r="33" ht="15" spans="1:19">
      <c r="A33" s="871"/>
      <c r="B33" s="871"/>
      <c r="C33" s="871"/>
      <c r="D33" s="871"/>
      <c r="E33" s="871"/>
      <c r="F33" s="871"/>
      <c r="G33" s="871"/>
      <c r="H33" s="872"/>
      <c r="I33" s="871"/>
      <c r="J33" s="872"/>
      <c r="K33" s="871"/>
      <c r="L33" s="871"/>
      <c r="M33" s="871"/>
      <c r="N33" s="871"/>
      <c r="O33" s="871"/>
      <c r="P33" s="871"/>
      <c r="Q33" s="871"/>
      <c r="R33" s="874"/>
      <c r="S33" s="879"/>
    </row>
    <row r="34" ht="15" spans="1:19">
      <c r="A34" s="871"/>
      <c r="B34" s="871"/>
      <c r="C34" s="871"/>
      <c r="D34" s="871"/>
      <c r="E34" s="871"/>
      <c r="F34" s="871"/>
      <c r="G34" s="871"/>
      <c r="H34" s="872"/>
      <c r="I34" s="871"/>
      <c r="J34" s="872"/>
      <c r="K34" s="871"/>
      <c r="L34" s="871"/>
      <c r="M34" s="871"/>
      <c r="N34" s="871"/>
      <c r="O34" s="871"/>
      <c r="P34" s="871"/>
      <c r="Q34" s="871"/>
      <c r="R34" s="874"/>
      <c r="S34" s="879"/>
    </row>
    <row r="35" ht="15" spans="1:19">
      <c r="A35" s="871"/>
      <c r="B35" s="871"/>
      <c r="C35" s="871"/>
      <c r="D35" s="871"/>
      <c r="E35" s="871"/>
      <c r="F35" s="871"/>
      <c r="G35" s="871"/>
      <c r="H35" s="872"/>
      <c r="I35" s="871"/>
      <c r="J35" s="872"/>
      <c r="K35" s="871"/>
      <c r="L35" s="871"/>
      <c r="M35" s="871"/>
      <c r="N35" s="871"/>
      <c r="O35" s="871"/>
      <c r="P35" s="871"/>
      <c r="Q35" s="871"/>
      <c r="R35" s="874"/>
      <c r="S35" s="879"/>
    </row>
    <row r="36" ht="15" spans="1:19">
      <c r="A36" s="871"/>
      <c r="B36" s="871"/>
      <c r="C36" s="871"/>
      <c r="D36" s="871"/>
      <c r="E36" s="871"/>
      <c r="F36" s="871"/>
      <c r="G36" s="871"/>
      <c r="H36" s="872"/>
      <c r="I36" s="871"/>
      <c r="J36" s="872"/>
      <c r="K36" s="871"/>
      <c r="L36" s="871"/>
      <c r="M36" s="871"/>
      <c r="N36" s="871"/>
      <c r="O36" s="871"/>
      <c r="P36" s="871"/>
      <c r="Q36" s="871"/>
      <c r="R36" s="874"/>
      <c r="S36" s="879"/>
    </row>
    <row r="37" ht="15" spans="1:19">
      <c r="A37" s="871"/>
      <c r="B37" s="871"/>
      <c r="C37" s="871"/>
      <c r="D37" s="871"/>
      <c r="E37" s="871"/>
      <c r="F37" s="871"/>
      <c r="G37" s="871"/>
      <c r="H37" s="872"/>
      <c r="I37" s="871"/>
      <c r="J37" s="872"/>
      <c r="K37" s="871"/>
      <c r="L37" s="871"/>
      <c r="M37" s="871"/>
      <c r="N37" s="871"/>
      <c r="O37" s="871"/>
      <c r="P37" s="871"/>
      <c r="Q37" s="871"/>
      <c r="R37" s="874"/>
      <c r="S37" s="879"/>
    </row>
    <row r="38" ht="15" spans="1:19">
      <c r="A38" s="871"/>
      <c r="B38" s="871"/>
      <c r="C38" s="871"/>
      <c r="D38" s="871"/>
      <c r="E38" s="871"/>
      <c r="F38" s="871"/>
      <c r="G38" s="871"/>
      <c r="H38" s="872"/>
      <c r="I38" s="871"/>
      <c r="J38" s="872"/>
      <c r="K38" s="871"/>
      <c r="L38" s="871"/>
      <c r="M38" s="871"/>
      <c r="N38" s="871"/>
      <c r="O38" s="871"/>
      <c r="P38" s="871"/>
      <c r="Q38" s="871"/>
      <c r="R38" s="874"/>
      <c r="S38" s="879"/>
    </row>
    <row r="39" ht="15" spans="1:19">
      <c r="A39" s="871"/>
      <c r="B39" s="871"/>
      <c r="C39" s="871"/>
      <c r="D39" s="871"/>
      <c r="E39" s="871"/>
      <c r="F39" s="871"/>
      <c r="G39" s="871"/>
      <c r="H39" s="872"/>
      <c r="I39" s="871"/>
      <c r="J39" s="872"/>
      <c r="K39" s="871"/>
      <c r="L39" s="871"/>
      <c r="M39" s="871"/>
      <c r="N39" s="871"/>
      <c r="O39" s="871"/>
      <c r="P39" s="871"/>
      <c r="Q39" s="871"/>
      <c r="R39" s="874"/>
      <c r="S39" s="879"/>
    </row>
    <row r="40" ht="15" spans="1:19">
      <c r="A40" s="871"/>
      <c r="B40" s="871"/>
      <c r="C40" s="871"/>
      <c r="D40" s="871"/>
      <c r="E40" s="871"/>
      <c r="F40" s="871"/>
      <c r="G40" s="871"/>
      <c r="H40" s="872"/>
      <c r="I40" s="871"/>
      <c r="J40" s="872"/>
      <c r="K40" s="871"/>
      <c r="L40" s="871"/>
      <c r="M40" s="871"/>
      <c r="N40" s="871"/>
      <c r="O40" s="871"/>
      <c r="P40" s="871"/>
      <c r="Q40" s="871"/>
      <c r="R40" s="874"/>
      <c r="S40" s="879"/>
    </row>
    <row r="41" ht="15" spans="1:19">
      <c r="A41" s="871"/>
      <c r="B41" s="871"/>
      <c r="C41" s="871"/>
      <c r="D41" s="871"/>
      <c r="E41" s="871"/>
      <c r="F41" s="871"/>
      <c r="G41" s="871"/>
      <c r="H41" s="872"/>
      <c r="I41" s="871"/>
      <c r="J41" s="872"/>
      <c r="K41" s="871"/>
      <c r="L41" s="871"/>
      <c r="M41" s="871"/>
      <c r="N41" s="871"/>
      <c r="O41" s="871"/>
      <c r="P41" s="871"/>
      <c r="Q41" s="871"/>
      <c r="R41" s="874"/>
      <c r="S41" s="879"/>
    </row>
    <row r="42" ht="15" spans="1:19">
      <c r="A42" s="871"/>
      <c r="B42" s="871"/>
      <c r="C42" s="871"/>
      <c r="D42" s="871"/>
      <c r="E42" s="871"/>
      <c r="F42" s="871"/>
      <c r="G42" s="871"/>
      <c r="H42" s="872"/>
      <c r="I42" s="871"/>
      <c r="J42" s="872"/>
      <c r="K42" s="871"/>
      <c r="L42" s="871"/>
      <c r="M42" s="871"/>
      <c r="N42" s="871"/>
      <c r="O42" s="871"/>
      <c r="P42" s="871"/>
      <c r="Q42" s="871"/>
      <c r="R42" s="874"/>
      <c r="S42" s="879"/>
    </row>
    <row r="43" ht="15" spans="1:19">
      <c r="A43" s="871"/>
      <c r="B43" s="871"/>
      <c r="C43" s="871"/>
      <c r="D43" s="871"/>
      <c r="E43" s="871"/>
      <c r="F43" s="871"/>
      <c r="G43" s="871"/>
      <c r="H43" s="872"/>
      <c r="I43" s="871"/>
      <c r="J43" s="872"/>
      <c r="K43" s="871"/>
      <c r="L43" s="871"/>
      <c r="M43" s="871"/>
      <c r="N43" s="871"/>
      <c r="O43" s="871"/>
      <c r="P43" s="871"/>
      <c r="Q43" s="871"/>
      <c r="R43" s="874"/>
      <c r="S43" s="879"/>
    </row>
    <row r="44" ht="15" spans="1:19">
      <c r="A44" s="872"/>
      <c r="B44" s="872"/>
      <c r="C44" s="872"/>
      <c r="D44" s="872"/>
      <c r="E44" s="872"/>
      <c r="F44" s="872"/>
      <c r="G44" s="872"/>
      <c r="H44" s="872"/>
      <c r="I44" s="872"/>
      <c r="J44" s="872"/>
      <c r="K44" s="872"/>
      <c r="L44" s="872"/>
      <c r="M44" s="872"/>
      <c r="N44" s="872"/>
      <c r="O44" s="872"/>
      <c r="P44" s="872"/>
      <c r="Q44" s="872"/>
      <c r="R44" s="880"/>
      <c r="S44" s="879"/>
    </row>
    <row r="45" ht="15" spans="1:19">
      <c r="A45" s="872"/>
      <c r="B45" s="872"/>
      <c r="C45" s="872"/>
      <c r="D45" s="872"/>
      <c r="E45" s="872"/>
      <c r="F45" s="872"/>
      <c r="G45" s="872"/>
      <c r="H45" s="872"/>
      <c r="I45" s="872"/>
      <c r="J45" s="872"/>
      <c r="K45" s="872"/>
      <c r="L45" s="872"/>
      <c r="M45" s="872"/>
      <c r="N45" s="872"/>
      <c r="O45" s="872"/>
      <c r="P45" s="872"/>
      <c r="Q45" s="872"/>
      <c r="R45" s="880"/>
      <c r="S45" s="879"/>
    </row>
    <row r="46" s="868" customFormat="1" ht="15" spans="1:19">
      <c r="A46" s="872"/>
      <c r="B46" s="872"/>
      <c r="C46" s="872"/>
      <c r="D46" s="872"/>
      <c r="E46" s="872"/>
      <c r="F46" s="872"/>
      <c r="G46" s="872"/>
      <c r="H46" s="872"/>
      <c r="I46" s="872"/>
      <c r="J46" s="872"/>
      <c r="K46" s="872"/>
      <c r="L46" s="872"/>
      <c r="M46" s="872"/>
      <c r="N46" s="872"/>
      <c r="O46" s="872"/>
      <c r="P46" s="872"/>
      <c r="Q46" s="872"/>
      <c r="R46" s="880"/>
      <c r="S46" s="881"/>
    </row>
    <row r="47" ht="15" spans="1:19">
      <c r="A47" s="872"/>
      <c r="B47" s="872"/>
      <c r="C47" s="872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80"/>
      <c r="S47" s="881"/>
    </row>
    <row r="48" ht="15" spans="1:19">
      <c r="A48" s="872"/>
      <c r="B48" s="872"/>
      <c r="C48" s="872"/>
      <c r="D48" s="872"/>
      <c r="E48" s="872"/>
      <c r="F48" s="872"/>
      <c r="G48" s="872"/>
      <c r="H48" s="872"/>
      <c r="I48" s="872"/>
      <c r="J48" s="872"/>
      <c r="K48" s="872"/>
      <c r="L48" s="872"/>
      <c r="M48" s="872"/>
      <c r="N48" s="872"/>
      <c r="O48" s="872"/>
      <c r="P48" s="872"/>
      <c r="Q48" s="872"/>
      <c r="R48" s="880"/>
      <c r="S48" s="881"/>
    </row>
    <row r="49" ht="15" spans="1:19">
      <c r="A49" s="872"/>
      <c r="B49" s="872"/>
      <c r="C49" s="872"/>
      <c r="D49" s="872"/>
      <c r="E49" s="872"/>
      <c r="F49" s="872"/>
      <c r="G49" s="872"/>
      <c r="H49" s="872"/>
      <c r="I49" s="872"/>
      <c r="J49" s="872"/>
      <c r="K49" s="872"/>
      <c r="L49" s="872"/>
      <c r="M49" s="872"/>
      <c r="N49" s="872"/>
      <c r="O49" s="872"/>
      <c r="P49" s="872"/>
      <c r="Q49" s="872"/>
      <c r="R49" s="880"/>
      <c r="S49" s="881"/>
    </row>
    <row r="50" s="868" customFormat="1" ht="15" spans="1:19">
      <c r="A50" s="872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2"/>
      <c r="P50" s="872"/>
      <c r="Q50" s="872"/>
      <c r="R50" s="880"/>
      <c r="S50" s="882"/>
    </row>
    <row r="51" ht="15" spans="1:19">
      <c r="A51" s="872"/>
      <c r="B51" s="872"/>
      <c r="C51" s="872"/>
      <c r="D51" s="872"/>
      <c r="E51" s="872"/>
      <c r="F51" s="872"/>
      <c r="G51" s="872"/>
      <c r="H51" s="872"/>
      <c r="I51" s="872"/>
      <c r="J51" s="872"/>
      <c r="K51" s="872"/>
      <c r="L51" s="872"/>
      <c r="M51" s="872"/>
      <c r="N51" s="872"/>
      <c r="O51" s="872"/>
      <c r="P51" s="872"/>
      <c r="Q51" s="872"/>
      <c r="R51" s="880"/>
      <c r="S51" s="882"/>
    </row>
    <row r="52" ht="15" spans="1:19">
      <c r="A52" s="872"/>
      <c r="B52" s="872"/>
      <c r="C52" s="872"/>
      <c r="D52" s="872"/>
      <c r="E52" s="872"/>
      <c r="F52" s="872"/>
      <c r="G52" s="872"/>
      <c r="H52" s="872"/>
      <c r="I52" s="872"/>
      <c r="J52" s="872"/>
      <c r="K52" s="872"/>
      <c r="L52" s="872"/>
      <c r="M52" s="872"/>
      <c r="N52" s="872"/>
      <c r="O52" s="872"/>
      <c r="P52" s="872"/>
      <c r="Q52" s="872"/>
      <c r="R52" s="880"/>
      <c r="S52" s="882"/>
    </row>
    <row r="53" ht="15" spans="1:19">
      <c r="A53" s="872"/>
      <c r="B53" s="872"/>
      <c r="C53" s="872"/>
      <c r="D53" s="872"/>
      <c r="E53" s="872"/>
      <c r="F53" s="872"/>
      <c r="G53" s="872"/>
      <c r="H53" s="872"/>
      <c r="I53" s="872"/>
      <c r="J53" s="872"/>
      <c r="K53" s="872"/>
      <c r="L53" s="872"/>
      <c r="M53" s="872"/>
      <c r="N53" s="872"/>
      <c r="O53" s="872"/>
      <c r="P53" s="872"/>
      <c r="Q53" s="872"/>
      <c r="R53" s="880"/>
      <c r="S53" s="882"/>
    </row>
    <row r="54" s="868" customFormat="1" ht="15" spans="1:19">
      <c r="A54" s="872"/>
      <c r="B54" s="872"/>
      <c r="C54" s="872"/>
      <c r="D54" s="872"/>
      <c r="E54" s="872"/>
      <c r="F54" s="872"/>
      <c r="G54" s="872"/>
      <c r="H54" s="872"/>
      <c r="I54" s="872"/>
      <c r="J54" s="872"/>
      <c r="K54" s="872"/>
      <c r="L54" s="872"/>
      <c r="M54" s="872"/>
      <c r="N54" s="872"/>
      <c r="O54" s="872"/>
      <c r="P54" s="872"/>
      <c r="Q54" s="872"/>
      <c r="R54" s="880"/>
      <c r="S54" s="882"/>
    </row>
    <row r="55" ht="15" spans="1:19">
      <c r="A55" s="872"/>
      <c r="B55" s="872"/>
      <c r="C55" s="872"/>
      <c r="D55" s="872"/>
      <c r="E55" s="872"/>
      <c r="F55" s="872"/>
      <c r="G55" s="872"/>
      <c r="H55" s="872"/>
      <c r="I55" s="872"/>
      <c r="J55" s="872"/>
      <c r="K55" s="872"/>
      <c r="L55" s="872"/>
      <c r="M55" s="872"/>
      <c r="N55" s="872"/>
      <c r="O55" s="872"/>
      <c r="P55" s="872"/>
      <c r="Q55" s="872"/>
      <c r="R55" s="880"/>
      <c r="S55" s="882"/>
    </row>
    <row r="56" ht="15" spans="1:19">
      <c r="A56" s="872"/>
      <c r="B56" s="872"/>
      <c r="C56" s="872"/>
      <c r="D56" s="872"/>
      <c r="E56" s="872"/>
      <c r="F56" s="872"/>
      <c r="G56" s="872"/>
      <c r="H56" s="872"/>
      <c r="I56" s="872"/>
      <c r="J56" s="872"/>
      <c r="K56" s="872"/>
      <c r="L56" s="872"/>
      <c r="M56" s="872"/>
      <c r="N56" s="872"/>
      <c r="O56" s="872"/>
      <c r="P56" s="872"/>
      <c r="Q56" s="872"/>
      <c r="R56" s="880"/>
      <c r="S56" s="882"/>
    </row>
    <row r="57" ht="15" spans="1:19">
      <c r="A57" s="872"/>
      <c r="B57" s="872"/>
      <c r="C57" s="872"/>
      <c r="D57" s="872"/>
      <c r="E57" s="872"/>
      <c r="F57" s="872"/>
      <c r="G57" s="872"/>
      <c r="H57" s="872"/>
      <c r="I57" s="872"/>
      <c r="J57" s="872"/>
      <c r="K57" s="872"/>
      <c r="L57" s="872"/>
      <c r="M57" s="872"/>
      <c r="N57" s="872"/>
      <c r="O57" s="872"/>
      <c r="P57" s="872"/>
      <c r="Q57" s="872"/>
      <c r="R57" s="880"/>
      <c r="S57" s="882"/>
    </row>
    <row r="58" ht="15" spans="1:19">
      <c r="A58" s="872"/>
      <c r="B58" s="872"/>
      <c r="C58" s="872"/>
      <c r="D58" s="872"/>
      <c r="E58" s="872"/>
      <c r="F58" s="872"/>
      <c r="G58" s="872"/>
      <c r="H58" s="872"/>
      <c r="I58" s="872"/>
      <c r="J58" s="872"/>
      <c r="K58" s="872"/>
      <c r="L58" s="872"/>
      <c r="M58" s="872"/>
      <c r="N58" s="872"/>
      <c r="O58" s="872"/>
      <c r="P58" s="872"/>
      <c r="Q58" s="872"/>
      <c r="R58" s="880"/>
      <c r="S58" s="882"/>
    </row>
    <row r="59" ht="15" spans="1:19">
      <c r="A59" s="872"/>
      <c r="B59" s="872"/>
      <c r="C59" s="872"/>
      <c r="D59" s="872"/>
      <c r="E59" s="872"/>
      <c r="F59" s="872"/>
      <c r="G59" s="872"/>
      <c r="H59" s="872"/>
      <c r="I59" s="872"/>
      <c r="J59" s="872"/>
      <c r="K59" s="872"/>
      <c r="L59" s="872"/>
      <c r="M59" s="872"/>
      <c r="N59" s="872"/>
      <c r="O59" s="872"/>
      <c r="P59" s="872"/>
      <c r="Q59" s="872"/>
      <c r="R59" s="880"/>
      <c r="S59" s="882"/>
    </row>
    <row r="60" ht="15" spans="1:19">
      <c r="A60" s="872"/>
      <c r="B60" s="872"/>
      <c r="C60" s="872"/>
      <c r="D60" s="872"/>
      <c r="E60" s="872"/>
      <c r="F60" s="872"/>
      <c r="G60" s="872"/>
      <c r="H60" s="872"/>
      <c r="I60" s="872"/>
      <c r="J60" s="872"/>
      <c r="K60" s="872"/>
      <c r="L60" s="872"/>
      <c r="M60" s="872"/>
      <c r="N60" s="872"/>
      <c r="O60" s="872"/>
      <c r="P60" s="872"/>
      <c r="Q60" s="872"/>
      <c r="R60" s="880"/>
      <c r="S60" s="882"/>
    </row>
    <row r="61" ht="15" spans="1:19">
      <c r="A61" s="872"/>
      <c r="B61" s="872"/>
      <c r="C61" s="872"/>
      <c r="D61" s="872"/>
      <c r="E61" s="872"/>
      <c r="F61" s="872"/>
      <c r="G61" s="872"/>
      <c r="H61" s="872"/>
      <c r="I61" s="872"/>
      <c r="J61" s="872"/>
      <c r="K61" s="872"/>
      <c r="L61" s="872"/>
      <c r="M61" s="872"/>
      <c r="N61" s="872"/>
      <c r="O61" s="872"/>
      <c r="P61" s="872"/>
      <c r="Q61" s="872"/>
      <c r="R61" s="880"/>
      <c r="S61" s="882"/>
    </row>
    <row r="62" ht="15" spans="1:19">
      <c r="A62" s="872"/>
      <c r="B62" s="872"/>
      <c r="C62" s="872"/>
      <c r="D62" s="872"/>
      <c r="E62" s="872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80"/>
      <c r="S62" s="882"/>
    </row>
    <row r="63" ht="15" spans="1:19">
      <c r="A63" s="871"/>
      <c r="B63" s="871"/>
      <c r="C63" s="871"/>
      <c r="D63" s="871"/>
      <c r="E63" s="871"/>
      <c r="F63" s="871"/>
      <c r="G63" s="871"/>
      <c r="H63" s="872"/>
      <c r="I63" s="871"/>
      <c r="J63" s="872"/>
      <c r="K63" s="871"/>
      <c r="L63" s="871"/>
      <c r="M63" s="871"/>
      <c r="N63" s="871"/>
      <c r="O63" s="871"/>
      <c r="P63" s="871"/>
      <c r="Q63" s="871"/>
      <c r="R63" s="874"/>
      <c r="S63" s="882"/>
    </row>
    <row r="64" ht="15" spans="1:19">
      <c r="A64" s="871"/>
      <c r="B64" s="871"/>
      <c r="C64" s="871"/>
      <c r="D64" s="871"/>
      <c r="E64" s="871"/>
      <c r="F64" s="871"/>
      <c r="G64" s="871"/>
      <c r="H64" s="872"/>
      <c r="I64" s="871"/>
      <c r="J64" s="872"/>
      <c r="K64" s="871"/>
      <c r="L64" s="871"/>
      <c r="M64" s="871"/>
      <c r="N64" s="871"/>
      <c r="O64" s="871"/>
      <c r="P64" s="871"/>
      <c r="Q64" s="871"/>
      <c r="R64" s="874"/>
      <c r="S64" s="883"/>
    </row>
    <row r="65" ht="15" spans="1:19">
      <c r="A65" s="871"/>
      <c r="B65" s="871"/>
      <c r="C65" s="871"/>
      <c r="D65" s="871"/>
      <c r="E65" s="871"/>
      <c r="F65" s="871"/>
      <c r="G65" s="871"/>
      <c r="H65" s="872"/>
      <c r="I65" s="871"/>
      <c r="J65" s="872"/>
      <c r="K65" s="871"/>
      <c r="L65" s="871"/>
      <c r="M65" s="871"/>
      <c r="N65" s="871"/>
      <c r="O65" s="871"/>
      <c r="P65" s="871"/>
      <c r="Q65" s="871"/>
      <c r="R65" s="874"/>
      <c r="S65" s="883"/>
    </row>
    <row r="66" hidden="1" customHeight="1" spans="19:19">
      <c r="S66" s="884"/>
    </row>
  </sheetData>
  <mergeCells count="9">
    <mergeCell ref="S6:S9"/>
    <mergeCell ref="S10:S13"/>
    <mergeCell ref="S14:S22"/>
    <mergeCell ref="S23:S28"/>
    <mergeCell ref="S29:S45"/>
    <mergeCell ref="S46:S49"/>
    <mergeCell ref="S50:S63"/>
    <mergeCell ref="S64:S65"/>
    <mergeCell ref="A1:Q5"/>
  </mergeCells>
  <pageMargins left="0.708661417322835" right="0.708661417322835" top="0.748031496062992" bottom="0.748031496062992" header="0.31496062992126" footer="0.31496062992126"/>
  <pageSetup paperSize="9" scale="70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M232"/>
  <sheetViews>
    <sheetView showGridLines="0" zoomScale="85" zoomScaleNormal="85" workbookViewId="0">
      <selection activeCell="L23" sqref="L2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5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327" t="s">
        <v>219</v>
      </c>
      <c r="C12" s="68"/>
      <c r="D12" s="68"/>
      <c r="E12" s="68"/>
      <c r="F12" s="68"/>
      <c r="G12" s="68"/>
      <c r="H12" s="68"/>
      <c r="I12" s="68"/>
      <c r="J12" s="68"/>
      <c r="K12" s="45"/>
      <c r="L12" s="30"/>
    </row>
    <row r="13" ht="50.1" customHeight="1" spans="2:12">
      <c r="B13" s="71" t="s">
        <v>190</v>
      </c>
      <c r="C13" s="348" t="s">
        <v>191</v>
      </c>
      <c r="D13" s="348" t="s">
        <v>192</v>
      </c>
      <c r="E13" s="348" t="s">
        <v>193</v>
      </c>
      <c r="F13" s="348" t="s">
        <v>194</v>
      </c>
      <c r="G13" s="348" t="s">
        <v>195</v>
      </c>
      <c r="H13" s="348" t="s">
        <v>196</v>
      </c>
      <c r="I13" s="348" t="s">
        <v>197</v>
      </c>
      <c r="J13" s="413" t="s">
        <v>198</v>
      </c>
      <c r="K13" s="45"/>
      <c r="L13" s="30"/>
    </row>
    <row r="14" ht="23.25" customHeight="1" spans="2:12">
      <c r="B14" s="689" t="s">
        <v>4</v>
      </c>
      <c r="C14" s="690"/>
      <c r="D14" s="690"/>
      <c r="E14" s="690"/>
      <c r="F14" s="690"/>
      <c r="G14" s="690"/>
      <c r="H14" s="690"/>
      <c r="I14" s="690"/>
      <c r="J14" s="755"/>
      <c r="K14" s="369"/>
      <c r="L14" s="30"/>
    </row>
    <row r="15" ht="23.25" customHeight="1" spans="2:12">
      <c r="B15" s="691" t="s">
        <v>16</v>
      </c>
      <c r="C15" s="176">
        <v>15</v>
      </c>
      <c r="D15" s="176">
        <v>14</v>
      </c>
      <c r="E15" s="176">
        <v>65</v>
      </c>
      <c r="F15" s="176">
        <v>56</v>
      </c>
      <c r="G15" s="351">
        <f t="shared" ref="G15:G24" si="0">IF(ISERROR(AVERAGE(E15:F15)),"_",(AVERAGE(E15:F15)))</f>
        <v>60.5</v>
      </c>
      <c r="H15" s="176">
        <v>1</v>
      </c>
      <c r="I15" s="176">
        <v>12</v>
      </c>
      <c r="J15" s="766">
        <v>52</v>
      </c>
      <c r="K15" s="369"/>
      <c r="L15" s="30"/>
    </row>
    <row r="16" ht="23.25" customHeight="1" spans="2:12">
      <c r="B16" s="749" t="s">
        <v>215</v>
      </c>
      <c r="C16" s="176">
        <v>3</v>
      </c>
      <c r="D16" s="176">
        <v>2</v>
      </c>
      <c r="E16" s="176">
        <v>22</v>
      </c>
      <c r="F16" s="176">
        <v>17</v>
      </c>
      <c r="G16" s="171">
        <f t="shared" si="0"/>
        <v>19.5</v>
      </c>
      <c r="H16" s="176">
        <v>1</v>
      </c>
      <c r="I16" s="176">
        <v>7</v>
      </c>
      <c r="J16" s="767">
        <v>14</v>
      </c>
      <c r="K16" s="369"/>
      <c r="L16" s="30"/>
    </row>
    <row r="17" ht="23.25" customHeight="1" spans="2:12">
      <c r="B17" s="749" t="s">
        <v>38</v>
      </c>
      <c r="C17" s="176">
        <v>10</v>
      </c>
      <c r="D17" s="176">
        <v>9</v>
      </c>
      <c r="E17" s="176">
        <v>36</v>
      </c>
      <c r="F17" s="176">
        <v>32</v>
      </c>
      <c r="G17" s="171">
        <f t="shared" si="0"/>
        <v>34</v>
      </c>
      <c r="H17" s="176">
        <v>1</v>
      </c>
      <c r="I17" s="176">
        <v>5</v>
      </c>
      <c r="J17" s="767">
        <v>30</v>
      </c>
      <c r="K17" s="369"/>
      <c r="L17" s="30"/>
    </row>
    <row r="18" ht="23.25" customHeight="1" spans="2:12">
      <c r="B18" s="749" t="s">
        <v>49</v>
      </c>
      <c r="C18" s="176">
        <v>11</v>
      </c>
      <c r="D18" s="176">
        <v>9</v>
      </c>
      <c r="E18" s="176">
        <v>29</v>
      </c>
      <c r="F18" s="176">
        <v>26</v>
      </c>
      <c r="G18" s="171">
        <f t="shared" si="0"/>
        <v>27.5</v>
      </c>
      <c r="H18" s="176">
        <v>0</v>
      </c>
      <c r="I18" s="176">
        <v>4</v>
      </c>
      <c r="J18" s="767">
        <v>25</v>
      </c>
      <c r="K18" s="369"/>
      <c r="L18" s="30"/>
    </row>
    <row r="19" ht="23.25" customHeight="1" spans="2:12">
      <c r="B19" s="749" t="s">
        <v>216</v>
      </c>
      <c r="C19" s="176">
        <v>12</v>
      </c>
      <c r="D19" s="176">
        <v>12</v>
      </c>
      <c r="E19" s="176">
        <v>29</v>
      </c>
      <c r="F19" s="176">
        <v>41</v>
      </c>
      <c r="G19" s="171">
        <f t="shared" si="0"/>
        <v>35</v>
      </c>
      <c r="H19" s="176">
        <v>0</v>
      </c>
      <c r="I19" s="176">
        <v>3</v>
      </c>
      <c r="J19" s="767">
        <v>38</v>
      </c>
      <c r="K19" s="369"/>
      <c r="L19" s="30"/>
    </row>
    <row r="20" ht="23.25" customHeight="1" spans="2:12">
      <c r="B20" s="749" t="s">
        <v>25</v>
      </c>
      <c r="C20" s="176">
        <v>15</v>
      </c>
      <c r="D20" s="176">
        <v>10</v>
      </c>
      <c r="E20" s="176">
        <v>46</v>
      </c>
      <c r="F20" s="176">
        <v>41</v>
      </c>
      <c r="G20" s="171">
        <f t="shared" si="0"/>
        <v>43.5</v>
      </c>
      <c r="H20" s="176">
        <v>1</v>
      </c>
      <c r="I20" s="176">
        <v>7</v>
      </c>
      <c r="J20" s="767">
        <v>38</v>
      </c>
      <c r="K20" s="369"/>
      <c r="L20" s="30"/>
    </row>
    <row r="21" ht="23.25" customHeight="1" spans="2:12">
      <c r="B21" s="749" t="s">
        <v>31</v>
      </c>
      <c r="C21" s="176">
        <v>12</v>
      </c>
      <c r="D21" s="176">
        <v>12</v>
      </c>
      <c r="E21" s="176">
        <v>47</v>
      </c>
      <c r="F21" s="176">
        <v>38</v>
      </c>
      <c r="G21" s="171">
        <f t="shared" si="0"/>
        <v>42.5</v>
      </c>
      <c r="H21" s="176">
        <v>0</v>
      </c>
      <c r="I21" s="176">
        <v>7</v>
      </c>
      <c r="J21" s="767">
        <v>40</v>
      </c>
      <c r="K21" s="162"/>
      <c r="L21" s="30"/>
    </row>
    <row r="22" ht="23.25" customHeight="1" spans="1:12">
      <c r="A22" s="65"/>
      <c r="B22" s="749" t="s">
        <v>21</v>
      </c>
      <c r="C22" s="176">
        <v>10</v>
      </c>
      <c r="D22" s="176">
        <v>10</v>
      </c>
      <c r="E22" s="176">
        <v>39</v>
      </c>
      <c r="F22" s="176">
        <v>24</v>
      </c>
      <c r="G22" s="171">
        <f t="shared" si="0"/>
        <v>31.5</v>
      </c>
      <c r="H22" s="176">
        <v>0</v>
      </c>
      <c r="I22" s="176">
        <v>9</v>
      </c>
      <c r="J22" s="767">
        <v>30</v>
      </c>
      <c r="K22" s="30"/>
      <c r="L22" s="30"/>
    </row>
    <row r="23" ht="23.25" customHeight="1" spans="1:12">
      <c r="A23" s="65"/>
      <c r="B23" s="752" t="s">
        <v>70</v>
      </c>
      <c r="C23" s="176">
        <v>5</v>
      </c>
      <c r="D23" s="176">
        <v>5</v>
      </c>
      <c r="E23" s="176">
        <v>0</v>
      </c>
      <c r="F23" s="176">
        <v>5</v>
      </c>
      <c r="G23" s="171">
        <f t="shared" si="0"/>
        <v>2.5</v>
      </c>
      <c r="H23" s="176">
        <v>0</v>
      </c>
      <c r="I23" s="176">
        <v>0</v>
      </c>
      <c r="J23" s="768">
        <v>5</v>
      </c>
      <c r="K23" s="30"/>
      <c r="L23" s="30"/>
    </row>
    <row r="24" ht="23.25" customHeight="1" spans="1:12">
      <c r="A24" s="65"/>
      <c r="B24" s="689" t="s">
        <v>200</v>
      </c>
      <c r="C24" s="729">
        <f>SUM(C15:C23)</f>
        <v>93</v>
      </c>
      <c r="D24" s="729">
        <f>SUM(D15:D23)</f>
        <v>83</v>
      </c>
      <c r="E24" s="471">
        <f>SUM(E15:E23)</f>
        <v>313</v>
      </c>
      <c r="F24" s="729">
        <f>SUM(F15:F23)</f>
        <v>280</v>
      </c>
      <c r="G24" s="471">
        <f t="shared" si="0"/>
        <v>296.5</v>
      </c>
      <c r="H24" s="729">
        <f>SUM(H15:H23)</f>
        <v>4</v>
      </c>
      <c r="I24" s="729">
        <f>SUM(I15:I23)</f>
        <v>54</v>
      </c>
      <c r="J24" s="733">
        <f>SUM(J15:J23)</f>
        <v>272</v>
      </c>
      <c r="K24" s="45"/>
      <c r="L24" s="30"/>
    </row>
    <row r="25" ht="23.25" customHeight="1" spans="1:12">
      <c r="A25" s="65"/>
      <c r="B25" s="689" t="s">
        <v>3</v>
      </c>
      <c r="C25" s="697"/>
      <c r="D25" s="697"/>
      <c r="E25" s="472"/>
      <c r="F25" s="697"/>
      <c r="G25" s="472"/>
      <c r="H25" s="697"/>
      <c r="I25" s="697"/>
      <c r="J25" s="698"/>
      <c r="K25" s="45"/>
      <c r="L25" s="30"/>
    </row>
    <row r="26" ht="23.25" customHeight="1" spans="1:12">
      <c r="A26" s="65"/>
      <c r="B26" s="749" t="s">
        <v>87</v>
      </c>
      <c r="C26" s="687">
        <v>20</v>
      </c>
      <c r="D26" s="687">
        <v>17</v>
      </c>
      <c r="E26" s="687">
        <v>42</v>
      </c>
      <c r="F26" s="687">
        <v>34</v>
      </c>
      <c r="G26" s="763">
        <f t="shared" ref="G26:G48" si="1">IF(ISERROR(AVERAGE(E26:F26)),"_",(AVERAGE(E26:F26)))</f>
        <v>38</v>
      </c>
      <c r="H26" s="687">
        <v>1</v>
      </c>
      <c r="I26" s="687">
        <v>6</v>
      </c>
      <c r="J26" s="766">
        <v>35</v>
      </c>
      <c r="K26" s="369"/>
      <c r="L26" s="30"/>
    </row>
    <row r="27" ht="23.25" customHeight="1" spans="1:12">
      <c r="A27" s="65"/>
      <c r="B27" s="749" t="s">
        <v>54</v>
      </c>
      <c r="C27" s="176">
        <v>15</v>
      </c>
      <c r="D27" s="176">
        <v>17</v>
      </c>
      <c r="E27" s="176">
        <v>40</v>
      </c>
      <c r="F27" s="176">
        <v>31</v>
      </c>
      <c r="G27" s="764">
        <f t="shared" si="1"/>
        <v>35.5</v>
      </c>
      <c r="H27" s="176">
        <v>2</v>
      </c>
      <c r="I27" s="176">
        <v>11</v>
      </c>
      <c r="J27" s="767">
        <v>27</v>
      </c>
      <c r="K27" s="369"/>
      <c r="L27" s="30"/>
    </row>
    <row r="28" ht="23.25" customHeight="1" spans="1:12">
      <c r="A28" s="65"/>
      <c r="B28" s="749" t="s">
        <v>16</v>
      </c>
      <c r="C28" s="176">
        <v>20</v>
      </c>
      <c r="D28" s="176">
        <v>20</v>
      </c>
      <c r="E28" s="176">
        <v>56</v>
      </c>
      <c r="F28" s="176">
        <v>41</v>
      </c>
      <c r="G28" s="764">
        <f t="shared" si="1"/>
        <v>48.5</v>
      </c>
      <c r="H28" s="176">
        <v>3</v>
      </c>
      <c r="I28" s="176">
        <v>17</v>
      </c>
      <c r="J28" s="767">
        <v>36</v>
      </c>
      <c r="K28" s="369"/>
      <c r="L28" s="30"/>
    </row>
    <row r="29" ht="23.25" customHeight="1" spans="1:12">
      <c r="A29" s="65"/>
      <c r="B29" s="749" t="s">
        <v>58</v>
      </c>
      <c r="C29" s="176">
        <v>15</v>
      </c>
      <c r="D29" s="176">
        <v>14</v>
      </c>
      <c r="E29" s="176">
        <v>38</v>
      </c>
      <c r="F29" s="176">
        <v>37</v>
      </c>
      <c r="G29" s="764">
        <f t="shared" si="1"/>
        <v>37.5</v>
      </c>
      <c r="H29" s="176">
        <v>1</v>
      </c>
      <c r="I29" s="176">
        <v>7</v>
      </c>
      <c r="J29" s="767">
        <v>30</v>
      </c>
      <c r="K29" s="369"/>
      <c r="L29" s="30"/>
    </row>
    <row r="30" ht="23.25" customHeight="1" spans="1:12">
      <c r="A30" s="65"/>
      <c r="B30" s="749" t="s">
        <v>217</v>
      </c>
      <c r="C30" s="176">
        <v>15</v>
      </c>
      <c r="D30" s="176">
        <v>13</v>
      </c>
      <c r="E30" s="176">
        <v>41</v>
      </c>
      <c r="F30" s="176">
        <v>31</v>
      </c>
      <c r="G30" s="764">
        <f t="shared" si="1"/>
        <v>36</v>
      </c>
      <c r="H30" s="176">
        <v>1</v>
      </c>
      <c r="I30" s="176">
        <v>13</v>
      </c>
      <c r="J30" s="767">
        <v>27</v>
      </c>
      <c r="K30" s="369"/>
      <c r="L30" s="30"/>
    </row>
    <row r="31" ht="23.25" customHeight="1" spans="1:12">
      <c r="A31" s="65"/>
      <c r="B31" s="749" t="s">
        <v>38</v>
      </c>
      <c r="C31" s="176">
        <v>18</v>
      </c>
      <c r="D31" s="176">
        <v>18</v>
      </c>
      <c r="E31" s="176">
        <v>48</v>
      </c>
      <c r="F31" s="176">
        <v>32</v>
      </c>
      <c r="G31" s="764">
        <f t="shared" si="1"/>
        <v>40</v>
      </c>
      <c r="H31" s="176">
        <v>2</v>
      </c>
      <c r="I31" s="176">
        <v>11</v>
      </c>
      <c r="J31" s="767">
        <v>35</v>
      </c>
      <c r="K31" s="369"/>
      <c r="L31" s="30"/>
    </row>
    <row r="32" ht="23.25" customHeight="1" spans="1:12">
      <c r="A32" s="65"/>
      <c r="B32" s="749" t="s">
        <v>102</v>
      </c>
      <c r="C32" s="176">
        <v>12</v>
      </c>
      <c r="D32" s="176">
        <v>12</v>
      </c>
      <c r="E32" s="176">
        <v>23</v>
      </c>
      <c r="F32" s="176">
        <v>23</v>
      </c>
      <c r="G32" s="764">
        <f t="shared" si="1"/>
        <v>23</v>
      </c>
      <c r="H32" s="176">
        <v>1</v>
      </c>
      <c r="I32" s="176">
        <v>0</v>
      </c>
      <c r="J32" s="767">
        <v>22</v>
      </c>
      <c r="K32" s="369"/>
      <c r="L32" s="30"/>
    </row>
    <row r="33" ht="23.25" customHeight="1" spans="1:12">
      <c r="A33" s="65"/>
      <c r="B33" s="749" t="s">
        <v>49</v>
      </c>
      <c r="C33" s="176">
        <v>20</v>
      </c>
      <c r="D33" s="176">
        <v>19</v>
      </c>
      <c r="E33" s="176">
        <v>54</v>
      </c>
      <c r="F33" s="176">
        <v>45</v>
      </c>
      <c r="G33" s="764">
        <f t="shared" si="1"/>
        <v>49.5</v>
      </c>
      <c r="H33" s="176">
        <v>1</v>
      </c>
      <c r="I33" s="176">
        <v>13</v>
      </c>
      <c r="J33" s="767">
        <v>40</v>
      </c>
      <c r="K33" s="162"/>
      <c r="L33" s="30"/>
    </row>
    <row r="34" ht="23.25" customHeight="1" spans="1:12">
      <c r="A34" s="65"/>
      <c r="B34" s="749" t="s">
        <v>34</v>
      </c>
      <c r="C34" s="176">
        <v>27</v>
      </c>
      <c r="D34" s="176">
        <v>23</v>
      </c>
      <c r="E34" s="176">
        <v>67</v>
      </c>
      <c r="F34" s="176">
        <v>45</v>
      </c>
      <c r="G34" s="764">
        <f t="shared" si="1"/>
        <v>56</v>
      </c>
      <c r="H34" s="176">
        <v>1</v>
      </c>
      <c r="I34" s="176">
        <v>21</v>
      </c>
      <c r="J34" s="767">
        <v>45</v>
      </c>
      <c r="K34" s="162"/>
      <c r="L34" s="30"/>
    </row>
    <row r="35" ht="23.25" customHeight="1" spans="1:12">
      <c r="A35" s="65"/>
      <c r="B35" s="749" t="s">
        <v>73</v>
      </c>
      <c r="C35" s="176">
        <v>20</v>
      </c>
      <c r="D35" s="176">
        <v>20</v>
      </c>
      <c r="E35" s="176">
        <v>49</v>
      </c>
      <c r="F35" s="176">
        <v>41</v>
      </c>
      <c r="G35" s="764">
        <f t="shared" si="1"/>
        <v>45</v>
      </c>
      <c r="H35" s="176">
        <v>3</v>
      </c>
      <c r="I35" s="176">
        <v>9</v>
      </c>
      <c r="J35" s="767">
        <v>38</v>
      </c>
      <c r="K35" s="39"/>
      <c r="L35" s="30"/>
    </row>
    <row r="36" ht="23.25" customHeight="1" spans="1:12">
      <c r="A36" s="65"/>
      <c r="B36" s="751" t="s">
        <v>92</v>
      </c>
      <c r="C36" s="176">
        <v>10</v>
      </c>
      <c r="D36" s="176">
        <v>10</v>
      </c>
      <c r="E36" s="176">
        <v>21</v>
      </c>
      <c r="F36" s="176">
        <v>14</v>
      </c>
      <c r="G36" s="764">
        <f t="shared" si="1"/>
        <v>17.5</v>
      </c>
      <c r="H36" s="176">
        <v>0</v>
      </c>
      <c r="I36" s="176">
        <v>3</v>
      </c>
      <c r="J36" s="767">
        <v>18</v>
      </c>
      <c r="K36" s="45"/>
      <c r="L36" s="30"/>
    </row>
    <row r="37" ht="23.25" customHeight="1" spans="1:12">
      <c r="A37" s="65"/>
      <c r="B37" s="749" t="s">
        <v>25</v>
      </c>
      <c r="C37" s="176">
        <v>20</v>
      </c>
      <c r="D37" s="176">
        <v>12</v>
      </c>
      <c r="E37" s="176">
        <v>34</v>
      </c>
      <c r="F37" s="176">
        <v>22</v>
      </c>
      <c r="G37" s="764">
        <f t="shared" si="1"/>
        <v>28</v>
      </c>
      <c r="H37" s="176">
        <v>0</v>
      </c>
      <c r="I37" s="176">
        <v>12</v>
      </c>
      <c r="J37" s="767">
        <v>22</v>
      </c>
      <c r="K37" s="45"/>
      <c r="L37" s="30"/>
    </row>
    <row r="38" ht="23.25" customHeight="1" spans="1:12">
      <c r="A38" s="65"/>
      <c r="B38" s="749" t="s">
        <v>98</v>
      </c>
      <c r="C38" s="176">
        <v>15</v>
      </c>
      <c r="D38" s="176">
        <v>15</v>
      </c>
      <c r="E38" s="176">
        <v>30</v>
      </c>
      <c r="F38" s="176">
        <v>29</v>
      </c>
      <c r="G38" s="764">
        <f t="shared" si="1"/>
        <v>29.5</v>
      </c>
      <c r="H38" s="176">
        <v>2</v>
      </c>
      <c r="I38" s="176">
        <v>0</v>
      </c>
      <c r="J38" s="767">
        <v>28</v>
      </c>
      <c r="K38" s="369"/>
      <c r="L38" s="30"/>
    </row>
    <row r="39" ht="23.25" customHeight="1" spans="1:12">
      <c r="A39" s="65"/>
      <c r="B39" s="749" t="s">
        <v>31</v>
      </c>
      <c r="C39" s="176">
        <v>22</v>
      </c>
      <c r="D39" s="176">
        <v>22</v>
      </c>
      <c r="E39" s="176">
        <v>44</v>
      </c>
      <c r="F39" s="176">
        <v>33</v>
      </c>
      <c r="G39" s="764">
        <f t="shared" si="1"/>
        <v>38.5</v>
      </c>
      <c r="H39" s="176">
        <v>1</v>
      </c>
      <c r="I39" s="176">
        <v>13</v>
      </c>
      <c r="J39" s="767">
        <v>30</v>
      </c>
      <c r="K39" s="369"/>
      <c r="L39" s="30"/>
    </row>
    <row r="40" ht="23.25" customHeight="1" spans="1:12">
      <c r="A40" s="65"/>
      <c r="B40" s="749" t="s">
        <v>21</v>
      </c>
      <c r="C40" s="176">
        <v>20</v>
      </c>
      <c r="D40" s="176">
        <v>18</v>
      </c>
      <c r="E40" s="176">
        <v>48</v>
      </c>
      <c r="F40" s="176">
        <v>39</v>
      </c>
      <c r="G40" s="764">
        <f t="shared" si="1"/>
        <v>43.5</v>
      </c>
      <c r="H40" s="176">
        <v>0</v>
      </c>
      <c r="I40" s="176">
        <v>13</v>
      </c>
      <c r="J40" s="767">
        <v>35</v>
      </c>
      <c r="K40" s="369"/>
      <c r="L40" s="30"/>
    </row>
    <row r="41" ht="23.25" customHeight="1" spans="1:12">
      <c r="A41" s="65"/>
      <c r="B41" s="749" t="s">
        <v>42</v>
      </c>
      <c r="C41" s="176">
        <v>31</v>
      </c>
      <c r="D41" s="176">
        <v>31</v>
      </c>
      <c r="E41" s="176">
        <v>62</v>
      </c>
      <c r="F41" s="176">
        <v>45</v>
      </c>
      <c r="G41" s="764">
        <f t="shared" si="1"/>
        <v>53.5</v>
      </c>
      <c r="H41" s="176">
        <v>3</v>
      </c>
      <c r="I41" s="176">
        <v>19</v>
      </c>
      <c r="J41" s="767">
        <v>40</v>
      </c>
      <c r="K41" s="369"/>
      <c r="L41" s="30"/>
    </row>
    <row r="42" ht="23.25" customHeight="1" spans="1:12">
      <c r="A42" s="65"/>
      <c r="B42" s="749" t="s">
        <v>66</v>
      </c>
      <c r="C42" s="176">
        <v>15</v>
      </c>
      <c r="D42" s="176">
        <v>15</v>
      </c>
      <c r="E42" s="176">
        <v>31</v>
      </c>
      <c r="F42" s="176">
        <v>24</v>
      </c>
      <c r="G42" s="764">
        <f t="shared" si="1"/>
        <v>27.5</v>
      </c>
      <c r="H42" s="176">
        <v>5</v>
      </c>
      <c r="I42" s="176">
        <v>4</v>
      </c>
      <c r="J42" s="767">
        <v>22</v>
      </c>
      <c r="K42" s="369"/>
      <c r="L42" s="30"/>
    </row>
    <row r="43" ht="23.25" customHeight="1" spans="1:12">
      <c r="A43" s="65"/>
      <c r="B43" s="749" t="s">
        <v>95</v>
      </c>
      <c r="C43" s="176">
        <v>14</v>
      </c>
      <c r="D43" s="176">
        <v>14</v>
      </c>
      <c r="E43" s="176">
        <v>27</v>
      </c>
      <c r="F43" s="176">
        <v>27</v>
      </c>
      <c r="G43" s="764">
        <f t="shared" si="1"/>
        <v>27</v>
      </c>
      <c r="H43" s="176">
        <v>0</v>
      </c>
      <c r="I43" s="176">
        <v>4</v>
      </c>
      <c r="J43" s="767">
        <v>23</v>
      </c>
      <c r="K43" s="369"/>
      <c r="L43" s="30"/>
    </row>
    <row r="44" ht="23.25" customHeight="1" spans="1:12">
      <c r="A44" s="65"/>
      <c r="B44" s="749" t="s">
        <v>70</v>
      </c>
      <c r="C44" s="176">
        <v>15</v>
      </c>
      <c r="D44" s="176">
        <v>11</v>
      </c>
      <c r="E44" s="176">
        <v>28</v>
      </c>
      <c r="F44" s="176">
        <v>20</v>
      </c>
      <c r="G44" s="764">
        <f t="shared" si="1"/>
        <v>24</v>
      </c>
      <c r="H44" s="176">
        <v>1</v>
      </c>
      <c r="I44" s="176">
        <v>7</v>
      </c>
      <c r="J44" s="767">
        <v>20</v>
      </c>
      <c r="K44" s="446"/>
      <c r="L44" s="30"/>
    </row>
    <row r="45" ht="23.25" customHeight="1" spans="1:12">
      <c r="A45" s="65"/>
      <c r="B45" s="749" t="s">
        <v>81</v>
      </c>
      <c r="C45" s="176">
        <v>15</v>
      </c>
      <c r="D45" s="176">
        <v>13</v>
      </c>
      <c r="E45" s="176">
        <v>33</v>
      </c>
      <c r="F45" s="176">
        <v>23</v>
      </c>
      <c r="G45" s="764">
        <f t="shared" si="1"/>
        <v>28</v>
      </c>
      <c r="H45" s="176">
        <v>2</v>
      </c>
      <c r="I45" s="176">
        <v>11</v>
      </c>
      <c r="J45" s="767">
        <v>20</v>
      </c>
      <c r="K45" s="162"/>
      <c r="L45" s="30"/>
    </row>
    <row r="46" ht="23.25" customHeight="1" spans="1:12">
      <c r="A46" s="65"/>
      <c r="B46" s="749" t="s">
        <v>46</v>
      </c>
      <c r="C46" s="475">
        <v>20</v>
      </c>
      <c r="D46" s="475">
        <v>20</v>
      </c>
      <c r="E46" s="475">
        <v>51</v>
      </c>
      <c r="F46" s="475">
        <v>40</v>
      </c>
      <c r="G46" s="765">
        <f t="shared" si="1"/>
        <v>45.5</v>
      </c>
      <c r="H46" s="475">
        <v>2</v>
      </c>
      <c r="I46" s="475">
        <v>11</v>
      </c>
      <c r="J46" s="768">
        <v>38</v>
      </c>
      <c r="K46" s="39"/>
      <c r="L46" s="30"/>
    </row>
    <row r="47" ht="23.25" customHeight="1" spans="1:12">
      <c r="A47" s="65"/>
      <c r="B47" s="689" t="s">
        <v>202</v>
      </c>
      <c r="C47" s="471">
        <f>SUM(C26:C46)</f>
        <v>379</v>
      </c>
      <c r="D47" s="471">
        <f>SUM(D26:D46)</f>
        <v>354</v>
      </c>
      <c r="E47" s="471">
        <f>SUM(E26:E46)</f>
        <v>867</v>
      </c>
      <c r="F47" s="471">
        <f>SUM(F26:F46)</f>
        <v>676</v>
      </c>
      <c r="G47" s="471">
        <f t="shared" si="1"/>
        <v>771.5</v>
      </c>
      <c r="H47" s="471">
        <f>SUM(H26:H46)</f>
        <v>32</v>
      </c>
      <c r="I47" s="471">
        <f>SUM(I26:I46)</f>
        <v>205</v>
      </c>
      <c r="J47" s="733">
        <f>SUM(J26:J46)</f>
        <v>631</v>
      </c>
      <c r="K47" s="39"/>
      <c r="L47" s="30"/>
    </row>
    <row r="48" ht="23.25" customHeight="1" spans="1:12">
      <c r="A48" s="65"/>
      <c r="B48" s="187" t="s">
        <v>203</v>
      </c>
      <c r="C48" s="85">
        <f>C24+C47</f>
        <v>472</v>
      </c>
      <c r="D48" s="85">
        <f>D24+D47</f>
        <v>437</v>
      </c>
      <c r="E48" s="738">
        <f>E24+E47</f>
        <v>1180</v>
      </c>
      <c r="F48" s="85">
        <f>F24+F47</f>
        <v>956</v>
      </c>
      <c r="G48" s="738">
        <f t="shared" si="1"/>
        <v>1068</v>
      </c>
      <c r="H48" s="85">
        <f>H24+H47</f>
        <v>36</v>
      </c>
      <c r="I48" s="85">
        <f>I24+I47</f>
        <v>259</v>
      </c>
      <c r="J48" s="86">
        <f>J24+J47</f>
        <v>903</v>
      </c>
      <c r="K48" s="45"/>
      <c r="L48" s="30"/>
    </row>
    <row r="49" ht="23.25" customHeight="1" spans="1:12">
      <c r="A49" s="65"/>
      <c r="B49" s="35" t="s">
        <v>134</v>
      </c>
      <c r="C49" s="68"/>
      <c r="D49" s="68"/>
      <c r="E49" s="68"/>
      <c r="F49" s="68"/>
      <c r="G49" s="68"/>
      <c r="H49" s="68"/>
      <c r="I49" s="68"/>
      <c r="J49" s="68"/>
      <c r="K49" s="45"/>
      <c r="L49" s="30"/>
    </row>
    <row r="50" ht="23.25" customHeight="1" spans="1:12">
      <c r="A50" s="65"/>
      <c r="B50" s="67" t="s">
        <v>204</v>
      </c>
      <c r="C50" s="68"/>
      <c r="D50" s="68"/>
      <c r="E50" s="68"/>
      <c r="F50" s="68"/>
      <c r="G50" s="68"/>
      <c r="H50" s="68"/>
      <c r="I50" s="68"/>
      <c r="J50" s="68"/>
      <c r="K50" s="369"/>
      <c r="L50" s="30"/>
    </row>
    <row r="51" ht="23.25" customHeight="1" spans="1:12">
      <c r="A51" s="65"/>
      <c r="B51" s="760" t="s">
        <v>120</v>
      </c>
      <c r="C51" s="82"/>
      <c r="D51" s="82"/>
      <c r="E51" s="82"/>
      <c r="F51" s="82"/>
      <c r="G51" s="82"/>
      <c r="H51" s="82"/>
      <c r="I51" s="171"/>
      <c r="J51" s="171"/>
      <c r="K51" s="369"/>
      <c r="L51" s="30"/>
    </row>
    <row r="52" ht="23.25" customHeight="1" spans="1:12">
      <c r="A52" s="65"/>
      <c r="B52" s="496" t="s">
        <v>218</v>
      </c>
      <c r="C52" s="82"/>
      <c r="D52" s="82"/>
      <c r="E52" s="82"/>
      <c r="F52" s="82"/>
      <c r="G52" s="82"/>
      <c r="H52" s="82"/>
      <c r="I52" s="176"/>
      <c r="J52" s="176"/>
      <c r="K52" s="369"/>
      <c r="L52" s="30"/>
    </row>
    <row r="53" ht="23.25" customHeight="1" spans="1:12">
      <c r="A53" s="65"/>
      <c r="B53" s="435"/>
      <c r="C53" s="82"/>
      <c r="D53" s="82"/>
      <c r="E53" s="82"/>
      <c r="F53" s="82"/>
      <c r="G53" s="82"/>
      <c r="H53" s="82"/>
      <c r="I53" s="176"/>
      <c r="J53" s="176"/>
      <c r="K53" s="369"/>
      <c r="L53" s="30"/>
    </row>
    <row r="54" ht="23.25" customHeight="1" spans="1:12">
      <c r="A54" s="65"/>
      <c r="B54" s="435"/>
      <c r="C54" s="82"/>
      <c r="D54" s="82"/>
      <c r="E54" s="82"/>
      <c r="F54" s="82"/>
      <c r="G54" s="82"/>
      <c r="H54" s="82"/>
      <c r="I54" s="176"/>
      <c r="J54" s="176"/>
      <c r="K54" s="369"/>
      <c r="L54" s="30"/>
    </row>
    <row r="55" ht="23.25" customHeight="1" spans="1:12">
      <c r="A55" s="65"/>
      <c r="B55" s="435"/>
      <c r="C55" s="82"/>
      <c r="D55" s="82"/>
      <c r="E55" s="82"/>
      <c r="F55" s="82"/>
      <c r="G55" s="82"/>
      <c r="H55" s="82"/>
      <c r="I55" s="176"/>
      <c r="J55" s="176"/>
      <c r="K55" s="369"/>
      <c r="L55" s="30"/>
    </row>
    <row r="56" ht="23.25" customHeight="1" spans="1:12">
      <c r="A56" s="65"/>
      <c r="B56" s="435"/>
      <c r="C56" s="82"/>
      <c r="D56" s="82"/>
      <c r="E56" s="82"/>
      <c r="F56" s="82"/>
      <c r="G56" s="82"/>
      <c r="H56" s="82"/>
      <c r="I56" s="171"/>
      <c r="J56" s="171"/>
      <c r="K56" s="369"/>
      <c r="L56" s="30"/>
    </row>
    <row r="57" ht="23.25" customHeight="1" spans="2:12">
      <c r="B57" s="340"/>
      <c r="C57" s="682"/>
      <c r="D57" s="682"/>
      <c r="E57" s="682"/>
      <c r="F57" s="682"/>
      <c r="G57" s="682"/>
      <c r="H57" s="682"/>
      <c r="I57" s="645"/>
      <c r="J57" s="645"/>
      <c r="K57" s="446"/>
      <c r="L57" s="30"/>
    </row>
    <row r="58" ht="23.25" customHeight="1" spans="2:12">
      <c r="B58" s="35"/>
      <c r="C58" s="162"/>
      <c r="D58" s="162"/>
      <c r="E58" s="162"/>
      <c r="F58" s="162"/>
      <c r="G58" s="162"/>
      <c r="H58" s="162"/>
      <c r="I58" s="162"/>
      <c r="J58" s="162"/>
      <c r="K58" s="162"/>
      <c r="L58" s="30"/>
    </row>
    <row r="59" ht="23.25" customHeight="1" spans="2:12">
      <c r="B59" s="683"/>
      <c r="C59" s="162"/>
      <c r="D59" s="162"/>
      <c r="E59" s="162"/>
      <c r="F59" s="162"/>
      <c r="G59" s="162"/>
      <c r="H59" s="162"/>
      <c r="I59" s="162"/>
      <c r="J59" s="162"/>
      <c r="K59" s="162"/>
      <c r="L59" s="30"/>
    </row>
    <row r="60" ht="23.25" customHeight="1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65"/>
    </row>
    <row r="61" ht="23.25" customHeight="1" spans="2:12">
      <c r="B61" s="329"/>
      <c r="C61" s="449"/>
      <c r="D61" s="450"/>
      <c r="E61" s="451"/>
      <c r="F61" s="451"/>
      <c r="G61" s="452"/>
      <c r="H61" s="73"/>
      <c r="I61" s="668"/>
      <c r="J61" s="668"/>
      <c r="K61" s="73"/>
      <c r="L61" s="65"/>
    </row>
    <row r="62" ht="23.25" customHeight="1" spans="2:12">
      <c r="B62" s="453"/>
      <c r="C62" s="454"/>
      <c r="D62" s="454"/>
      <c r="E62" s="454"/>
      <c r="F62" s="454"/>
      <c r="G62" s="454"/>
      <c r="H62" s="454"/>
      <c r="I62" s="670"/>
      <c r="J62" s="670"/>
      <c r="K62" s="73"/>
      <c r="L62" s="65"/>
    </row>
    <row r="63" ht="23.25" customHeight="1" spans="2:12">
      <c r="B63" s="455"/>
      <c r="C63" s="83"/>
      <c r="D63" s="83"/>
      <c r="E63" s="83"/>
      <c r="F63" s="83"/>
      <c r="G63" s="83"/>
      <c r="H63" s="83"/>
      <c r="I63" s="109"/>
      <c r="J63" s="109"/>
      <c r="K63" s="447"/>
      <c r="L63" s="65"/>
    </row>
    <row r="64" ht="23.25" customHeight="1" spans="2:12">
      <c r="B64" s="455"/>
      <c r="C64" s="83"/>
      <c r="D64" s="83"/>
      <c r="E64" s="83"/>
      <c r="F64" s="83"/>
      <c r="G64" s="83"/>
      <c r="H64" s="83"/>
      <c r="I64" s="109"/>
      <c r="J64" s="109"/>
      <c r="K64" s="447"/>
      <c r="L64" s="65"/>
    </row>
    <row r="65" ht="23.25" customHeight="1" spans="2:12">
      <c r="B65" s="455"/>
      <c r="C65" s="83"/>
      <c r="D65" s="83"/>
      <c r="E65" s="83"/>
      <c r="F65" s="83"/>
      <c r="G65" s="83"/>
      <c r="H65" s="83"/>
      <c r="I65" s="109"/>
      <c r="J65" s="204"/>
      <c r="K65" s="447"/>
      <c r="L65" s="65"/>
    </row>
    <row r="66" ht="23.25" customHeight="1" spans="2:12">
      <c r="B66" s="455"/>
      <c r="C66" s="83"/>
      <c r="D66" s="83"/>
      <c r="E66" s="83"/>
      <c r="F66" s="83"/>
      <c r="G66" s="83"/>
      <c r="H66" s="83"/>
      <c r="I66" s="109"/>
      <c r="J66" s="109"/>
      <c r="K66" s="447"/>
      <c r="L66" s="65"/>
    </row>
    <row r="67" ht="23.25" customHeight="1" spans="2:12">
      <c r="B67" s="455"/>
      <c r="C67" s="83"/>
      <c r="D67" s="83"/>
      <c r="E67" s="83"/>
      <c r="F67" s="83"/>
      <c r="G67" s="83"/>
      <c r="H67" s="83"/>
      <c r="I67" s="109"/>
      <c r="J67" s="109"/>
      <c r="K67" s="447"/>
      <c r="L67" s="65"/>
    </row>
    <row r="68" ht="23.25" customHeight="1" spans="2:12">
      <c r="B68" s="455"/>
      <c r="C68" s="83"/>
      <c r="D68" s="83"/>
      <c r="E68" s="83"/>
      <c r="F68" s="83"/>
      <c r="G68" s="83"/>
      <c r="H68" s="83"/>
      <c r="I68" s="109"/>
      <c r="J68" s="204"/>
      <c r="K68" s="447"/>
      <c r="L68" s="65"/>
    </row>
    <row r="69" ht="23.25" customHeight="1" spans="2:12">
      <c r="B69" s="455"/>
      <c r="C69" s="83"/>
      <c r="D69" s="83"/>
      <c r="E69" s="83"/>
      <c r="F69" s="83"/>
      <c r="G69" s="83"/>
      <c r="H69" s="83"/>
      <c r="I69" s="204"/>
      <c r="J69" s="204"/>
      <c r="K69" s="447"/>
      <c r="L69" s="65"/>
    </row>
    <row r="70" ht="23.25" customHeight="1" spans="2:12">
      <c r="B70" s="456"/>
      <c r="C70" s="457"/>
      <c r="D70" s="457"/>
      <c r="E70" s="457"/>
      <c r="F70" s="457"/>
      <c r="G70" s="457"/>
      <c r="H70" s="457"/>
      <c r="I70" s="671"/>
      <c r="J70" s="671"/>
      <c r="K70" s="459"/>
      <c r="L70" s="65"/>
    </row>
    <row r="71" ht="23.25" customHeight="1" spans="2:12">
      <c r="B71" s="343"/>
      <c r="C71" s="106"/>
      <c r="D71" s="106"/>
      <c r="E71" s="106"/>
      <c r="F71" s="106"/>
      <c r="G71" s="106"/>
      <c r="H71" s="106"/>
      <c r="I71" s="106"/>
      <c r="J71" s="106"/>
      <c r="K71" s="106"/>
      <c r="L71" s="65"/>
    </row>
    <row r="72" ht="23.25" customHeight="1" spans="2:12">
      <c r="B72" s="112"/>
      <c r="C72" s="106"/>
      <c r="D72" s="106"/>
      <c r="E72" s="106"/>
      <c r="F72" s="106"/>
      <c r="G72" s="106"/>
      <c r="H72" s="106"/>
      <c r="I72" s="106"/>
      <c r="J72" s="106"/>
      <c r="K72" s="106"/>
      <c r="L72" s="65"/>
    </row>
    <row r="73" ht="23.25" customHeight="1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65"/>
    </row>
    <row r="74" ht="23.25" customHeight="1" spans="2:12">
      <c r="B74" s="329"/>
      <c r="C74" s="449"/>
      <c r="D74" s="450"/>
      <c r="E74" s="451"/>
      <c r="F74" s="451"/>
      <c r="G74" s="452"/>
      <c r="H74" s="73"/>
      <c r="I74" s="668"/>
      <c r="J74" s="668"/>
      <c r="K74" s="73"/>
      <c r="L74" s="65"/>
    </row>
    <row r="75" ht="23.25" customHeight="1" spans="2:12">
      <c r="B75" s="453"/>
      <c r="C75" s="454"/>
      <c r="D75" s="454"/>
      <c r="E75" s="454"/>
      <c r="F75" s="454"/>
      <c r="G75" s="454"/>
      <c r="H75" s="454"/>
      <c r="I75" s="670"/>
      <c r="J75" s="670"/>
      <c r="K75" s="73"/>
      <c r="L75" s="65"/>
    </row>
    <row r="76" ht="23.25" customHeight="1" spans="2:12">
      <c r="B76" s="455"/>
      <c r="C76" s="83"/>
      <c r="D76" s="83"/>
      <c r="E76" s="83"/>
      <c r="F76" s="83"/>
      <c r="G76" s="83"/>
      <c r="H76" s="83"/>
      <c r="I76" s="109"/>
      <c r="J76" s="109"/>
      <c r="K76" s="447"/>
      <c r="L76" s="65"/>
    </row>
    <row r="77" ht="23.25" customHeight="1" spans="2:12">
      <c r="B77" s="455"/>
      <c r="C77" s="83"/>
      <c r="D77" s="83"/>
      <c r="E77" s="83"/>
      <c r="F77" s="83"/>
      <c r="G77" s="83"/>
      <c r="H77" s="83"/>
      <c r="I77" s="109"/>
      <c r="J77" s="109"/>
      <c r="K77" s="447"/>
      <c r="L77" s="65"/>
    </row>
    <row r="78" ht="23.25" customHeight="1" spans="2:12">
      <c r="B78" s="455"/>
      <c r="C78" s="83"/>
      <c r="D78" s="83"/>
      <c r="E78" s="83"/>
      <c r="F78" s="83"/>
      <c r="G78" s="83"/>
      <c r="H78" s="83"/>
      <c r="I78" s="109"/>
      <c r="J78" s="109"/>
      <c r="K78" s="447"/>
      <c r="L78" s="65"/>
    </row>
    <row r="79" ht="23.25" customHeight="1" spans="2:12">
      <c r="B79" s="455"/>
      <c r="C79" s="83"/>
      <c r="D79" s="83"/>
      <c r="E79" s="83"/>
      <c r="F79" s="83"/>
      <c r="G79" s="83"/>
      <c r="H79" s="83"/>
      <c r="I79" s="109"/>
      <c r="J79" s="109"/>
      <c r="K79" s="447"/>
      <c r="L79" s="65"/>
    </row>
    <row r="80" ht="23.25" customHeight="1" spans="2:12">
      <c r="B80" s="455"/>
      <c r="C80" s="83"/>
      <c r="D80" s="83"/>
      <c r="E80" s="83"/>
      <c r="F80" s="83"/>
      <c r="G80" s="83"/>
      <c r="H80" s="83"/>
      <c r="I80" s="109"/>
      <c r="J80" s="109"/>
      <c r="K80" s="447"/>
      <c r="L80" s="65"/>
    </row>
    <row r="81" ht="23.25" customHeight="1" spans="2:12">
      <c r="B81" s="455"/>
      <c r="C81" s="83"/>
      <c r="D81" s="83"/>
      <c r="E81" s="83"/>
      <c r="F81" s="83"/>
      <c r="G81" s="83"/>
      <c r="H81" s="83"/>
      <c r="I81" s="109"/>
      <c r="J81" s="109"/>
      <c r="K81" s="447"/>
      <c r="L81" s="65"/>
    </row>
    <row r="82" ht="23.25" customHeight="1" spans="2:12">
      <c r="B82" s="456"/>
      <c r="C82" s="457"/>
      <c r="D82" s="457"/>
      <c r="E82" s="457"/>
      <c r="F82" s="457"/>
      <c r="G82" s="457"/>
      <c r="H82" s="457"/>
      <c r="I82" s="671"/>
      <c r="J82" s="671"/>
      <c r="K82" s="459"/>
      <c r="L82" s="65"/>
    </row>
    <row r="83" ht="23.25" customHeight="1" spans="2:12">
      <c r="B83" s="343"/>
      <c r="C83" s="106"/>
      <c r="D83" s="106"/>
      <c r="E83" s="106"/>
      <c r="F83" s="106"/>
      <c r="G83" s="106"/>
      <c r="H83" s="106"/>
      <c r="I83" s="106"/>
      <c r="J83" s="106"/>
      <c r="K83" s="106"/>
      <c r="L83" s="65"/>
    </row>
    <row r="84" ht="23.25" customHeight="1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65"/>
    </row>
    <row r="85" ht="23.25" customHeight="1" spans="2:12">
      <c r="B85" s="329"/>
      <c r="C85" s="458"/>
      <c r="D85" s="458"/>
      <c r="E85" s="458"/>
      <c r="F85" s="458"/>
      <c r="G85" s="458"/>
      <c r="H85" s="458"/>
      <c r="I85" s="181"/>
      <c r="J85" s="181"/>
      <c r="K85" s="458"/>
      <c r="L85" s="65"/>
    </row>
    <row r="86" ht="23.25" customHeight="1" spans="2:12">
      <c r="B86" s="453"/>
      <c r="C86" s="454"/>
      <c r="D86" s="454"/>
      <c r="E86" s="454"/>
      <c r="F86" s="454"/>
      <c r="G86" s="454"/>
      <c r="H86" s="454"/>
      <c r="I86" s="670"/>
      <c r="J86" s="670"/>
      <c r="K86" s="73"/>
      <c r="L86" s="65"/>
    </row>
    <row r="87" ht="23.25" customHeight="1" spans="2:12">
      <c r="B87" s="455"/>
      <c r="C87" s="83"/>
      <c r="D87" s="83"/>
      <c r="E87" s="83"/>
      <c r="F87" s="83"/>
      <c r="G87" s="83"/>
      <c r="H87" s="83"/>
      <c r="I87" s="204"/>
      <c r="J87" s="204"/>
      <c r="K87" s="447"/>
      <c r="L87" s="65"/>
    </row>
    <row r="88" ht="23.25" customHeight="1" spans="2:12">
      <c r="B88" s="455"/>
      <c r="C88" s="83"/>
      <c r="D88" s="83"/>
      <c r="E88" s="83"/>
      <c r="F88" s="83"/>
      <c r="G88" s="83"/>
      <c r="H88" s="83"/>
      <c r="I88" s="204"/>
      <c r="J88" s="204"/>
      <c r="K88" s="447"/>
      <c r="L88" s="65"/>
    </row>
    <row r="89" ht="23.25" customHeight="1" spans="2:12">
      <c r="B89" s="456"/>
      <c r="C89" s="457"/>
      <c r="D89" s="457"/>
      <c r="E89" s="457"/>
      <c r="F89" s="457"/>
      <c r="G89" s="457"/>
      <c r="H89" s="457"/>
      <c r="I89" s="671"/>
      <c r="J89" s="671"/>
      <c r="K89" s="447"/>
      <c r="L89" s="65"/>
    </row>
    <row r="90" ht="23.25" customHeight="1" spans="2:12">
      <c r="B90" s="343"/>
      <c r="C90" s="112"/>
      <c r="D90" s="112"/>
      <c r="E90" s="112"/>
      <c r="F90" s="112"/>
      <c r="G90" s="112"/>
      <c r="H90" s="112"/>
      <c r="I90" s="181"/>
      <c r="J90" s="181"/>
      <c r="K90" s="112"/>
      <c r="L90" s="65"/>
    </row>
    <row r="91" ht="23.25" customHeight="1" spans="2:12">
      <c r="B91" s="112"/>
      <c r="C91" s="112"/>
      <c r="D91" s="112"/>
      <c r="E91" s="112"/>
      <c r="F91" s="112"/>
      <c r="G91" s="112"/>
      <c r="H91" s="112"/>
      <c r="I91" s="181"/>
      <c r="J91" s="181"/>
      <c r="K91" s="112"/>
      <c r="L91" s="65"/>
    </row>
    <row r="92" ht="23.25" customHeight="1" spans="2:12">
      <c r="B92" s="112"/>
      <c r="C92" s="112"/>
      <c r="D92" s="112"/>
      <c r="E92" s="112"/>
      <c r="F92" s="112"/>
      <c r="G92" s="112"/>
      <c r="H92" s="112"/>
      <c r="I92" s="181"/>
      <c r="J92" s="181"/>
      <c r="K92" s="112"/>
      <c r="L92" s="65"/>
    </row>
    <row r="93" ht="23.25" customHeight="1" spans="2:12">
      <c r="B93" s="112"/>
      <c r="C93" s="112"/>
      <c r="D93" s="112"/>
      <c r="E93" s="112"/>
      <c r="F93" s="112"/>
      <c r="G93" s="112"/>
      <c r="H93" s="112"/>
      <c r="I93" s="181"/>
      <c r="J93" s="181"/>
      <c r="K93" s="112"/>
      <c r="L93" s="65"/>
    </row>
    <row r="94" ht="23.25" customHeight="1" spans="2:12">
      <c r="B94" s="112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81"/>
      <c r="J102" s="181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81"/>
      <c r="J103" s="181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81"/>
      <c r="J104" s="181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81"/>
      <c r="J105" s="181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65"/>
    </row>
    <row r="120" ht="23.25" customHeight="1" spans="2:1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65"/>
    </row>
    <row r="121" ht="23.25" customHeight="1" spans="2:1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65"/>
    </row>
    <row r="122" ht="23.25" customHeight="1" spans="2:1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M231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327" t="s">
        <v>220</v>
      </c>
      <c r="C12" s="68"/>
      <c r="D12" s="68"/>
      <c r="E12" s="68"/>
      <c r="F12" s="68"/>
      <c r="G12" s="68"/>
      <c r="H12" s="68"/>
      <c r="I12" s="68"/>
      <c r="J12" s="68"/>
      <c r="K12" s="45"/>
      <c r="L12" s="65"/>
    </row>
    <row r="13" ht="50.1" customHeight="1" spans="2:12">
      <c r="B13" s="71" t="s">
        <v>190</v>
      </c>
      <c r="C13" s="348" t="s">
        <v>191</v>
      </c>
      <c r="D13" s="348" t="s">
        <v>192</v>
      </c>
      <c r="E13" s="348" t="s">
        <v>193</v>
      </c>
      <c r="F13" s="348" t="s">
        <v>194</v>
      </c>
      <c r="G13" s="348" t="s">
        <v>195</v>
      </c>
      <c r="H13" s="348" t="s">
        <v>196</v>
      </c>
      <c r="I13" s="348" t="s">
        <v>197</v>
      </c>
      <c r="J13" s="413" t="s">
        <v>198</v>
      </c>
      <c r="K13" s="45"/>
      <c r="L13" s="65"/>
    </row>
    <row r="14" ht="23.25" customHeight="1" spans="2:12">
      <c r="B14" s="689" t="s">
        <v>4</v>
      </c>
      <c r="C14" s="690"/>
      <c r="D14" s="690"/>
      <c r="E14" s="690"/>
      <c r="F14" s="690"/>
      <c r="G14" s="690"/>
      <c r="H14" s="690"/>
      <c r="I14" s="690"/>
      <c r="J14" s="755"/>
      <c r="K14" s="369"/>
      <c r="L14" s="65"/>
    </row>
    <row r="15" ht="23.25" customHeight="1" spans="2:12">
      <c r="B15" s="691" t="s">
        <v>16</v>
      </c>
      <c r="C15" s="176">
        <v>15</v>
      </c>
      <c r="D15" s="176">
        <v>14</v>
      </c>
      <c r="E15" s="176">
        <v>66</v>
      </c>
      <c r="F15" s="176">
        <v>60</v>
      </c>
      <c r="G15" s="351">
        <f t="shared" ref="G15:G23" si="0">IF(ISERROR(AVERAGE(E15:F15)),"_",(AVERAGE(E15:F15)))</f>
        <v>63</v>
      </c>
      <c r="H15" s="176">
        <v>1</v>
      </c>
      <c r="I15" s="176">
        <v>14</v>
      </c>
      <c r="J15" s="766">
        <v>51</v>
      </c>
      <c r="K15" s="369"/>
      <c r="L15" s="65"/>
    </row>
    <row r="16" ht="23.25" customHeight="1" spans="2:12">
      <c r="B16" s="749" t="s">
        <v>215</v>
      </c>
      <c r="C16" s="176">
        <v>8</v>
      </c>
      <c r="D16" s="176">
        <v>3</v>
      </c>
      <c r="E16" s="176">
        <v>21</v>
      </c>
      <c r="F16" s="176">
        <v>20</v>
      </c>
      <c r="G16" s="171">
        <f t="shared" si="0"/>
        <v>20.5</v>
      </c>
      <c r="H16" s="176">
        <v>1</v>
      </c>
      <c r="I16" s="176">
        <v>0</v>
      </c>
      <c r="J16" s="767">
        <v>20</v>
      </c>
      <c r="K16" s="369"/>
      <c r="L16" s="65"/>
    </row>
    <row r="17" ht="23.25" customHeight="1" spans="2:12">
      <c r="B17" s="749" t="s">
        <v>38</v>
      </c>
      <c r="C17" s="176">
        <v>9</v>
      </c>
      <c r="D17" s="176">
        <v>9</v>
      </c>
      <c r="E17" s="176">
        <v>27</v>
      </c>
      <c r="F17" s="176">
        <v>27</v>
      </c>
      <c r="G17" s="171">
        <f t="shared" si="0"/>
        <v>27</v>
      </c>
      <c r="H17" s="176">
        <v>0</v>
      </c>
      <c r="I17" s="176">
        <v>0</v>
      </c>
      <c r="J17" s="767">
        <v>27</v>
      </c>
      <c r="K17" s="369"/>
      <c r="L17" s="65"/>
    </row>
    <row r="18" ht="23.25" customHeight="1" spans="2:12">
      <c r="B18" s="749" t="s">
        <v>49</v>
      </c>
      <c r="C18" s="176">
        <v>8</v>
      </c>
      <c r="D18" s="176">
        <v>6</v>
      </c>
      <c r="E18" s="176">
        <v>20</v>
      </c>
      <c r="F18" s="176">
        <v>20</v>
      </c>
      <c r="G18" s="171">
        <f t="shared" si="0"/>
        <v>20</v>
      </c>
      <c r="H18" s="176">
        <v>0</v>
      </c>
      <c r="I18" s="176">
        <v>0</v>
      </c>
      <c r="J18" s="767">
        <v>20</v>
      </c>
      <c r="K18" s="369"/>
      <c r="L18" s="65"/>
    </row>
    <row r="19" ht="23.25" customHeight="1" spans="2:12">
      <c r="B19" s="749" t="s">
        <v>216</v>
      </c>
      <c r="C19" s="176">
        <v>10</v>
      </c>
      <c r="D19" s="176">
        <v>10</v>
      </c>
      <c r="E19" s="176">
        <v>20</v>
      </c>
      <c r="F19" s="176">
        <v>29</v>
      </c>
      <c r="G19" s="171">
        <f t="shared" si="0"/>
        <v>24.5</v>
      </c>
      <c r="H19" s="176">
        <v>1</v>
      </c>
      <c r="I19" s="176">
        <v>0</v>
      </c>
      <c r="J19" s="767">
        <v>29</v>
      </c>
      <c r="K19" s="369"/>
      <c r="L19" s="65"/>
    </row>
    <row r="20" ht="23.25" customHeight="1" spans="2:12">
      <c r="B20" s="749" t="s">
        <v>25</v>
      </c>
      <c r="C20" s="176">
        <v>15</v>
      </c>
      <c r="D20" s="176">
        <v>8</v>
      </c>
      <c r="E20" s="176">
        <v>46</v>
      </c>
      <c r="F20" s="176">
        <v>39</v>
      </c>
      <c r="G20" s="171">
        <f t="shared" si="0"/>
        <v>42.5</v>
      </c>
      <c r="H20" s="176">
        <v>1</v>
      </c>
      <c r="I20" s="176">
        <v>9</v>
      </c>
      <c r="J20" s="767">
        <v>36</v>
      </c>
      <c r="K20" s="369"/>
      <c r="L20" s="65"/>
    </row>
    <row r="21" ht="23.25" customHeight="1" spans="2:12">
      <c r="B21" s="749" t="s">
        <v>31</v>
      </c>
      <c r="C21" s="176">
        <v>12</v>
      </c>
      <c r="D21" s="176">
        <v>10</v>
      </c>
      <c r="E21" s="176">
        <v>39</v>
      </c>
      <c r="F21" s="176">
        <v>36</v>
      </c>
      <c r="G21" s="171">
        <f t="shared" si="0"/>
        <v>37.5</v>
      </c>
      <c r="H21" s="176">
        <v>2</v>
      </c>
      <c r="I21" s="176">
        <v>2</v>
      </c>
      <c r="J21" s="767">
        <v>35</v>
      </c>
      <c r="K21" s="162"/>
      <c r="L21" s="65"/>
    </row>
    <row r="22" ht="23.25" customHeight="1" spans="1:12">
      <c r="A22" s="65"/>
      <c r="B22" s="752" t="s">
        <v>21</v>
      </c>
      <c r="C22" s="176">
        <v>10</v>
      </c>
      <c r="D22" s="176">
        <v>10</v>
      </c>
      <c r="E22" s="176">
        <v>40</v>
      </c>
      <c r="F22" s="176">
        <v>32</v>
      </c>
      <c r="G22" s="353">
        <f t="shared" si="0"/>
        <v>36</v>
      </c>
      <c r="H22" s="176">
        <v>0</v>
      </c>
      <c r="I22" s="176">
        <v>11</v>
      </c>
      <c r="J22" s="768">
        <v>29</v>
      </c>
      <c r="K22" s="30"/>
      <c r="L22" s="65"/>
    </row>
    <row r="23" ht="23.25" customHeight="1" spans="1:12">
      <c r="A23" s="65"/>
      <c r="B23" s="689" t="s">
        <v>200</v>
      </c>
      <c r="C23" s="729">
        <f>SUM(C15:C22)</f>
        <v>87</v>
      </c>
      <c r="D23" s="729">
        <f>SUM(D15:D22)</f>
        <v>70</v>
      </c>
      <c r="E23" s="471">
        <f>SUM(E15:E22)</f>
        <v>279</v>
      </c>
      <c r="F23" s="729">
        <f>SUM(F15:F22)</f>
        <v>263</v>
      </c>
      <c r="G23" s="471">
        <f t="shared" si="0"/>
        <v>271</v>
      </c>
      <c r="H23" s="729">
        <f>SUM(H15:H22)</f>
        <v>6</v>
      </c>
      <c r="I23" s="729">
        <f>SUM(I15:I22)</f>
        <v>36</v>
      </c>
      <c r="J23" s="733">
        <f>SUM(J15:J22)</f>
        <v>247</v>
      </c>
      <c r="K23" s="45"/>
      <c r="L23" s="65"/>
    </row>
    <row r="24" ht="23.25" customHeight="1" spans="1:12">
      <c r="A24" s="65"/>
      <c r="B24" s="689" t="s">
        <v>3</v>
      </c>
      <c r="C24" s="697"/>
      <c r="D24" s="697"/>
      <c r="E24" s="472"/>
      <c r="F24" s="697"/>
      <c r="G24" s="472"/>
      <c r="H24" s="697"/>
      <c r="I24" s="697"/>
      <c r="J24" s="698"/>
      <c r="K24" s="45"/>
      <c r="L24" s="65"/>
    </row>
    <row r="25" ht="23.25" customHeight="1" spans="1:12">
      <c r="A25" s="65"/>
      <c r="B25" s="749" t="s">
        <v>87</v>
      </c>
      <c r="C25" s="687">
        <v>20</v>
      </c>
      <c r="D25" s="687">
        <v>20</v>
      </c>
      <c r="E25" s="687">
        <v>39</v>
      </c>
      <c r="F25" s="687">
        <v>36</v>
      </c>
      <c r="G25" s="763">
        <f>IF(ISERROR(AVERAGE(E25:F25)),"_",(AVERAGE(E25:F25)))</f>
        <v>37.5</v>
      </c>
      <c r="H25" s="687">
        <v>2</v>
      </c>
      <c r="I25" s="687">
        <v>12</v>
      </c>
      <c r="J25" s="766">
        <v>25</v>
      </c>
      <c r="K25" s="369"/>
      <c r="L25" s="65"/>
    </row>
    <row r="26" ht="23.25" customHeight="1" spans="1:12">
      <c r="A26" s="65"/>
      <c r="B26" s="749" t="s">
        <v>54</v>
      </c>
      <c r="C26" s="176">
        <v>15</v>
      </c>
      <c r="D26" s="176">
        <v>15</v>
      </c>
      <c r="E26" s="176">
        <v>38</v>
      </c>
      <c r="F26" s="176">
        <v>30</v>
      </c>
      <c r="G26" s="764">
        <f t="shared" ref="G26:G47" si="1">IF(ISERROR(AVERAGE(E26:F26)),"_",(AVERAGE(E26:F26)))</f>
        <v>34</v>
      </c>
      <c r="H26" s="176">
        <v>1</v>
      </c>
      <c r="I26" s="176">
        <v>14</v>
      </c>
      <c r="J26" s="767">
        <v>23</v>
      </c>
      <c r="K26" s="369"/>
      <c r="L26" s="65"/>
    </row>
    <row r="27" ht="23.25" customHeight="1" spans="1:12">
      <c r="A27" s="65"/>
      <c r="B27" s="749" t="s">
        <v>16</v>
      </c>
      <c r="C27" s="176">
        <v>20</v>
      </c>
      <c r="D27" s="176">
        <v>15</v>
      </c>
      <c r="E27" s="176">
        <v>55</v>
      </c>
      <c r="F27" s="176">
        <v>41</v>
      </c>
      <c r="G27" s="764">
        <f t="shared" si="1"/>
        <v>48</v>
      </c>
      <c r="H27" s="176">
        <v>0</v>
      </c>
      <c r="I27" s="176">
        <v>19</v>
      </c>
      <c r="J27" s="767">
        <v>36</v>
      </c>
      <c r="K27" s="369"/>
      <c r="L27" s="65"/>
    </row>
    <row r="28" ht="23.25" customHeight="1" spans="1:12">
      <c r="A28" s="65"/>
      <c r="B28" s="749" t="s">
        <v>58</v>
      </c>
      <c r="C28" s="176">
        <v>15</v>
      </c>
      <c r="D28" s="176">
        <v>14</v>
      </c>
      <c r="E28" s="176">
        <v>33</v>
      </c>
      <c r="F28" s="176">
        <v>31</v>
      </c>
      <c r="G28" s="764">
        <f t="shared" si="1"/>
        <v>32</v>
      </c>
      <c r="H28" s="176">
        <v>2</v>
      </c>
      <c r="I28" s="176">
        <v>7</v>
      </c>
      <c r="J28" s="767">
        <v>24</v>
      </c>
      <c r="K28" s="369"/>
      <c r="L28" s="65"/>
    </row>
    <row r="29" ht="23.25" customHeight="1" spans="1:12">
      <c r="A29" s="65"/>
      <c r="B29" s="749" t="s">
        <v>217</v>
      </c>
      <c r="C29" s="176">
        <v>15</v>
      </c>
      <c r="D29" s="176">
        <v>15</v>
      </c>
      <c r="E29" s="176">
        <v>43</v>
      </c>
      <c r="F29" s="176">
        <v>40</v>
      </c>
      <c r="G29" s="764">
        <f t="shared" si="1"/>
        <v>41.5</v>
      </c>
      <c r="H29" s="176">
        <v>0</v>
      </c>
      <c r="I29" s="176">
        <v>15</v>
      </c>
      <c r="J29" s="767">
        <v>28</v>
      </c>
      <c r="K29" s="369"/>
      <c r="L29" s="65"/>
    </row>
    <row r="30" ht="23.25" customHeight="1" spans="1:12">
      <c r="A30" s="65"/>
      <c r="B30" s="749" t="s">
        <v>38</v>
      </c>
      <c r="C30" s="176">
        <v>15</v>
      </c>
      <c r="D30" s="176">
        <v>13</v>
      </c>
      <c r="E30" s="176">
        <v>49</v>
      </c>
      <c r="F30" s="176">
        <v>35</v>
      </c>
      <c r="G30" s="764">
        <f t="shared" si="1"/>
        <v>42</v>
      </c>
      <c r="H30" s="176">
        <v>1</v>
      </c>
      <c r="I30" s="176">
        <v>18</v>
      </c>
      <c r="J30" s="767">
        <v>30</v>
      </c>
      <c r="K30" s="369"/>
      <c r="L30" s="65"/>
    </row>
    <row r="31" ht="23.25" customHeight="1" spans="1:12">
      <c r="A31" s="65"/>
      <c r="B31" s="749" t="s">
        <v>102</v>
      </c>
      <c r="C31" s="176">
        <v>11</v>
      </c>
      <c r="D31" s="176">
        <v>11</v>
      </c>
      <c r="E31" s="176">
        <v>11</v>
      </c>
      <c r="F31" s="176">
        <v>11</v>
      </c>
      <c r="G31" s="764">
        <f t="shared" si="1"/>
        <v>11</v>
      </c>
      <c r="H31" s="176">
        <v>0</v>
      </c>
      <c r="I31" s="176">
        <v>0</v>
      </c>
      <c r="J31" s="767">
        <v>11</v>
      </c>
      <c r="K31" s="369"/>
      <c r="L31" s="65"/>
    </row>
    <row r="32" ht="23.25" customHeight="1" spans="1:12">
      <c r="A32" s="65"/>
      <c r="B32" s="749" t="s">
        <v>49</v>
      </c>
      <c r="C32" s="176">
        <v>20</v>
      </c>
      <c r="D32" s="176">
        <v>20</v>
      </c>
      <c r="E32" s="176">
        <v>55</v>
      </c>
      <c r="F32" s="176">
        <v>50</v>
      </c>
      <c r="G32" s="764">
        <f t="shared" si="1"/>
        <v>52.5</v>
      </c>
      <c r="H32" s="176">
        <v>5</v>
      </c>
      <c r="I32" s="176">
        <v>15</v>
      </c>
      <c r="J32" s="767">
        <v>35</v>
      </c>
      <c r="K32" s="162"/>
      <c r="L32" s="65"/>
    </row>
    <row r="33" ht="23.25" customHeight="1" spans="1:12">
      <c r="A33" s="65"/>
      <c r="B33" s="749" t="s">
        <v>34</v>
      </c>
      <c r="C33" s="176">
        <v>21</v>
      </c>
      <c r="D33" s="176">
        <v>21</v>
      </c>
      <c r="E33" s="176">
        <v>62</v>
      </c>
      <c r="F33" s="176">
        <v>45</v>
      </c>
      <c r="G33" s="764">
        <f t="shared" si="1"/>
        <v>53.5</v>
      </c>
      <c r="H33" s="176">
        <v>1</v>
      </c>
      <c r="I33" s="176">
        <v>17</v>
      </c>
      <c r="J33" s="767">
        <v>44</v>
      </c>
      <c r="K33" s="162"/>
      <c r="L33" s="65"/>
    </row>
    <row r="34" ht="23.25" customHeight="1" spans="1:12">
      <c r="A34" s="65"/>
      <c r="B34" s="749" t="s">
        <v>73</v>
      </c>
      <c r="C34" s="176">
        <v>20</v>
      </c>
      <c r="D34" s="176">
        <v>14</v>
      </c>
      <c r="E34" s="176">
        <v>44</v>
      </c>
      <c r="F34" s="176">
        <v>36</v>
      </c>
      <c r="G34" s="764">
        <f t="shared" si="1"/>
        <v>40</v>
      </c>
      <c r="H34" s="176">
        <v>4</v>
      </c>
      <c r="I34" s="176">
        <v>10</v>
      </c>
      <c r="J34" s="767">
        <v>30</v>
      </c>
      <c r="K34" s="39"/>
      <c r="L34" s="65"/>
    </row>
    <row r="35" ht="23.25" customHeight="1" spans="1:12">
      <c r="A35" s="65"/>
      <c r="B35" s="751" t="s">
        <v>92</v>
      </c>
      <c r="C35" s="176">
        <v>11</v>
      </c>
      <c r="D35" s="176">
        <v>8</v>
      </c>
      <c r="E35" s="176">
        <v>16</v>
      </c>
      <c r="F35" s="176">
        <v>13</v>
      </c>
      <c r="G35" s="764">
        <f t="shared" si="1"/>
        <v>14.5</v>
      </c>
      <c r="H35" s="176">
        <v>3</v>
      </c>
      <c r="I35" s="176">
        <v>2</v>
      </c>
      <c r="J35" s="767">
        <v>11</v>
      </c>
      <c r="K35" s="45"/>
      <c r="L35" s="65"/>
    </row>
    <row r="36" ht="23.25" customHeight="1" spans="1:12">
      <c r="A36" s="65"/>
      <c r="B36" s="749" t="s">
        <v>25</v>
      </c>
      <c r="C36" s="176">
        <v>18</v>
      </c>
      <c r="D36" s="176">
        <v>11</v>
      </c>
      <c r="E36" s="176">
        <v>33</v>
      </c>
      <c r="F36" s="176">
        <v>22</v>
      </c>
      <c r="G36" s="764">
        <f t="shared" si="1"/>
        <v>27.5</v>
      </c>
      <c r="H36" s="176">
        <v>2</v>
      </c>
      <c r="I36" s="176">
        <v>9</v>
      </c>
      <c r="J36" s="767">
        <v>22</v>
      </c>
      <c r="K36" s="45"/>
      <c r="L36" s="65"/>
    </row>
    <row r="37" ht="23.25" customHeight="1" spans="1:12">
      <c r="A37" s="65"/>
      <c r="B37" s="749" t="s">
        <v>98</v>
      </c>
      <c r="C37" s="176">
        <v>15</v>
      </c>
      <c r="D37" s="176">
        <v>3</v>
      </c>
      <c r="E37" s="176">
        <v>15</v>
      </c>
      <c r="F37" s="176">
        <v>15</v>
      </c>
      <c r="G37" s="764">
        <f t="shared" si="1"/>
        <v>15</v>
      </c>
      <c r="H37" s="176">
        <v>0</v>
      </c>
      <c r="I37" s="176">
        <v>0</v>
      </c>
      <c r="J37" s="767">
        <v>15</v>
      </c>
      <c r="K37" s="369"/>
      <c r="L37" s="65"/>
    </row>
    <row r="38" ht="23.25" customHeight="1" spans="1:12">
      <c r="A38" s="65"/>
      <c r="B38" s="749" t="s">
        <v>31</v>
      </c>
      <c r="C38" s="176">
        <v>22</v>
      </c>
      <c r="D38" s="176">
        <v>10</v>
      </c>
      <c r="E38" s="176">
        <v>39</v>
      </c>
      <c r="F38" s="176">
        <v>31</v>
      </c>
      <c r="G38" s="764">
        <f t="shared" si="1"/>
        <v>35</v>
      </c>
      <c r="H38" s="176">
        <v>3</v>
      </c>
      <c r="I38" s="176">
        <v>14</v>
      </c>
      <c r="J38" s="767">
        <v>22</v>
      </c>
      <c r="K38" s="369"/>
      <c r="L38" s="65"/>
    </row>
    <row r="39" ht="23.25" customHeight="1" spans="1:12">
      <c r="A39" s="65"/>
      <c r="B39" s="749" t="s">
        <v>21</v>
      </c>
      <c r="C39" s="176">
        <v>20</v>
      </c>
      <c r="D39" s="176">
        <v>13</v>
      </c>
      <c r="E39" s="176">
        <v>42</v>
      </c>
      <c r="F39" s="176">
        <v>38</v>
      </c>
      <c r="G39" s="764">
        <f t="shared" si="1"/>
        <v>40</v>
      </c>
      <c r="H39" s="176">
        <v>3</v>
      </c>
      <c r="I39" s="176">
        <v>9</v>
      </c>
      <c r="J39" s="767">
        <v>26</v>
      </c>
      <c r="K39" s="369"/>
      <c r="L39" s="65"/>
    </row>
    <row r="40" ht="23.25" customHeight="1" spans="1:12">
      <c r="A40" s="65"/>
      <c r="B40" s="749" t="s">
        <v>42</v>
      </c>
      <c r="C40" s="176">
        <v>27</v>
      </c>
      <c r="D40" s="176">
        <v>12</v>
      </c>
      <c r="E40" s="176">
        <v>56</v>
      </c>
      <c r="F40" s="176">
        <v>35</v>
      </c>
      <c r="G40" s="764">
        <f t="shared" si="1"/>
        <v>45.5</v>
      </c>
      <c r="H40" s="176">
        <v>1</v>
      </c>
      <c r="I40" s="176">
        <v>23</v>
      </c>
      <c r="J40" s="767">
        <v>32</v>
      </c>
      <c r="K40" s="369"/>
      <c r="L40" s="65"/>
    </row>
    <row r="41" ht="23.25" customHeight="1" spans="1:12">
      <c r="A41" s="65"/>
      <c r="B41" s="749" t="s">
        <v>66</v>
      </c>
      <c r="C41" s="176">
        <v>15</v>
      </c>
      <c r="D41" s="176">
        <v>15</v>
      </c>
      <c r="E41" s="176">
        <v>34</v>
      </c>
      <c r="F41" s="176">
        <v>17</v>
      </c>
      <c r="G41" s="764">
        <f t="shared" si="1"/>
        <v>25.5</v>
      </c>
      <c r="H41" s="176">
        <v>16</v>
      </c>
      <c r="I41" s="176">
        <v>2</v>
      </c>
      <c r="J41" s="767">
        <v>16</v>
      </c>
      <c r="K41" s="369"/>
      <c r="L41" s="65"/>
    </row>
    <row r="42" ht="23.25" customHeight="1" spans="1:12">
      <c r="A42" s="65"/>
      <c r="B42" s="749" t="s">
        <v>95</v>
      </c>
      <c r="C42" s="176">
        <v>13</v>
      </c>
      <c r="D42" s="176">
        <v>13</v>
      </c>
      <c r="E42" s="176">
        <v>13</v>
      </c>
      <c r="F42" s="176">
        <v>13</v>
      </c>
      <c r="G42" s="764">
        <f t="shared" si="1"/>
        <v>13</v>
      </c>
      <c r="H42" s="176">
        <v>0</v>
      </c>
      <c r="I42" s="176">
        <v>0</v>
      </c>
      <c r="J42" s="767">
        <v>13</v>
      </c>
      <c r="K42" s="369"/>
      <c r="L42" s="65"/>
    </row>
    <row r="43" ht="23.25" customHeight="1" spans="1:12">
      <c r="A43" s="65"/>
      <c r="B43" s="749" t="s">
        <v>70</v>
      </c>
      <c r="C43" s="176">
        <v>25</v>
      </c>
      <c r="D43" s="176">
        <v>19</v>
      </c>
      <c r="E43" s="176">
        <v>33</v>
      </c>
      <c r="F43" s="176">
        <v>25</v>
      </c>
      <c r="G43" s="764">
        <f t="shared" si="1"/>
        <v>29</v>
      </c>
      <c r="H43" s="176">
        <v>3</v>
      </c>
      <c r="I43" s="176">
        <v>20</v>
      </c>
      <c r="J43" s="767">
        <v>17</v>
      </c>
      <c r="K43" s="446"/>
      <c r="L43" s="65"/>
    </row>
    <row r="44" ht="23.25" customHeight="1" spans="1:12">
      <c r="A44" s="65"/>
      <c r="B44" s="749" t="s">
        <v>81</v>
      </c>
      <c r="C44" s="176">
        <v>20</v>
      </c>
      <c r="D44" s="176">
        <v>8</v>
      </c>
      <c r="E44" s="176">
        <v>35</v>
      </c>
      <c r="F44" s="176">
        <v>21</v>
      </c>
      <c r="G44" s="764">
        <f t="shared" si="1"/>
        <v>28</v>
      </c>
      <c r="H44" s="176">
        <v>2</v>
      </c>
      <c r="I44" s="176">
        <v>13</v>
      </c>
      <c r="J44" s="767">
        <v>20</v>
      </c>
      <c r="K44" s="162"/>
      <c r="L44" s="65"/>
    </row>
    <row r="45" ht="23.25" customHeight="1" spans="1:12">
      <c r="A45" s="65"/>
      <c r="B45" s="749" t="s">
        <v>46</v>
      </c>
      <c r="C45" s="475">
        <v>20</v>
      </c>
      <c r="D45" s="475">
        <v>21</v>
      </c>
      <c r="E45" s="475">
        <v>49</v>
      </c>
      <c r="F45" s="475">
        <v>37</v>
      </c>
      <c r="G45" s="765">
        <f t="shared" si="1"/>
        <v>43</v>
      </c>
      <c r="H45" s="475">
        <v>1</v>
      </c>
      <c r="I45" s="475">
        <v>17</v>
      </c>
      <c r="J45" s="768">
        <v>31</v>
      </c>
      <c r="K45" s="39"/>
      <c r="L45" s="65"/>
    </row>
    <row r="46" ht="23.25" customHeight="1" spans="1:12">
      <c r="A46" s="65"/>
      <c r="B46" s="689" t="s">
        <v>202</v>
      </c>
      <c r="C46" s="471">
        <f>SUM(C25:C45)</f>
        <v>378</v>
      </c>
      <c r="D46" s="471">
        <f>SUM(D25:D45)</f>
        <v>291</v>
      </c>
      <c r="E46" s="471">
        <f>SUM(E25:E45)</f>
        <v>794</v>
      </c>
      <c r="F46" s="471">
        <f>SUM(F25:F45)</f>
        <v>622</v>
      </c>
      <c r="G46" s="471">
        <f t="shared" si="1"/>
        <v>708</v>
      </c>
      <c r="H46" s="471">
        <f>SUM(H25:H45)</f>
        <v>50</v>
      </c>
      <c r="I46" s="471">
        <f>SUM(I25:I45)</f>
        <v>236</v>
      </c>
      <c r="J46" s="733">
        <f>SUM(J25:J45)</f>
        <v>511</v>
      </c>
      <c r="K46" s="39"/>
      <c r="L46" s="65"/>
    </row>
    <row r="47" ht="23.25" customHeight="1" spans="1:12">
      <c r="A47" s="65"/>
      <c r="B47" s="187" t="s">
        <v>203</v>
      </c>
      <c r="C47" s="85">
        <f>C23+C46</f>
        <v>465</v>
      </c>
      <c r="D47" s="85">
        <f>D23+D46</f>
        <v>361</v>
      </c>
      <c r="E47" s="738">
        <f>E23+E46</f>
        <v>1073</v>
      </c>
      <c r="F47" s="85">
        <f>F23+F46</f>
        <v>885</v>
      </c>
      <c r="G47" s="738">
        <f t="shared" si="1"/>
        <v>979</v>
      </c>
      <c r="H47" s="85">
        <f>H23+H46</f>
        <v>56</v>
      </c>
      <c r="I47" s="85">
        <f>I23+I46</f>
        <v>272</v>
      </c>
      <c r="J47" s="86">
        <f>J23+J46</f>
        <v>758</v>
      </c>
      <c r="K47" s="45"/>
      <c r="L47" s="65"/>
    </row>
    <row r="48" ht="23.25" customHeight="1" spans="1:12">
      <c r="A48" s="65"/>
      <c r="B48" s="35" t="s">
        <v>134</v>
      </c>
      <c r="C48" s="68"/>
      <c r="D48" s="68"/>
      <c r="E48" s="68"/>
      <c r="F48" s="68"/>
      <c r="G48" s="68"/>
      <c r="H48" s="68"/>
      <c r="I48" s="68"/>
      <c r="J48" s="68"/>
      <c r="K48" s="45"/>
      <c r="L48" s="65"/>
    </row>
    <row r="49" ht="23.25" customHeight="1" spans="1:12">
      <c r="A49" s="65"/>
      <c r="B49" s="67" t="s">
        <v>204</v>
      </c>
      <c r="C49" s="68"/>
      <c r="D49" s="68"/>
      <c r="E49" s="68"/>
      <c r="F49" s="68"/>
      <c r="G49" s="68"/>
      <c r="H49" s="68"/>
      <c r="I49" s="68"/>
      <c r="J49" s="68"/>
      <c r="K49" s="369"/>
      <c r="L49" s="65"/>
    </row>
    <row r="50" ht="23.25" customHeight="1" spans="1:12">
      <c r="A50" s="65"/>
      <c r="B50" s="760" t="s">
        <v>120</v>
      </c>
      <c r="C50" s="82"/>
      <c r="D50" s="82"/>
      <c r="E50" s="82"/>
      <c r="F50" s="82"/>
      <c r="G50" s="82"/>
      <c r="H50" s="82"/>
      <c r="I50" s="171"/>
      <c r="J50" s="171"/>
      <c r="K50" s="369"/>
      <c r="L50" s="65"/>
    </row>
    <row r="51" ht="23.25" customHeight="1" spans="1:12">
      <c r="A51" s="65"/>
      <c r="B51" s="496" t="s">
        <v>218</v>
      </c>
      <c r="C51" s="82"/>
      <c r="D51" s="82"/>
      <c r="E51" s="82"/>
      <c r="F51" s="82"/>
      <c r="G51" s="82"/>
      <c r="H51" s="82"/>
      <c r="I51" s="176"/>
      <c r="J51" s="176"/>
      <c r="K51" s="369"/>
      <c r="L51" s="65"/>
    </row>
    <row r="52" ht="23.25" customHeight="1" spans="1:12">
      <c r="A52" s="65"/>
      <c r="B52" s="435"/>
      <c r="C52" s="82"/>
      <c r="D52" s="82"/>
      <c r="E52" s="82"/>
      <c r="F52" s="82"/>
      <c r="G52" s="82"/>
      <c r="H52" s="82"/>
      <c r="I52" s="176"/>
      <c r="J52" s="176"/>
      <c r="K52" s="369"/>
      <c r="L52" s="65"/>
    </row>
    <row r="53" ht="23.25" customHeight="1" spans="1:12">
      <c r="A53" s="65"/>
      <c r="B53" s="435"/>
      <c r="C53" s="82"/>
      <c r="D53" s="82"/>
      <c r="E53" s="82"/>
      <c r="F53" s="82"/>
      <c r="G53" s="82"/>
      <c r="H53" s="82"/>
      <c r="I53" s="176"/>
      <c r="J53" s="176"/>
      <c r="K53" s="369"/>
      <c r="L53" s="65"/>
    </row>
    <row r="54" ht="23.25" customHeight="1" spans="1:12">
      <c r="A54" s="65"/>
      <c r="B54" s="435"/>
      <c r="C54" s="82"/>
      <c r="D54" s="82"/>
      <c r="E54" s="82"/>
      <c r="F54" s="82"/>
      <c r="G54" s="82"/>
      <c r="H54" s="82"/>
      <c r="I54" s="176"/>
      <c r="J54" s="176"/>
      <c r="K54" s="369"/>
      <c r="L54" s="65"/>
    </row>
    <row r="55" ht="23.25" customHeight="1" spans="1:12">
      <c r="A55" s="65"/>
      <c r="B55" s="435"/>
      <c r="C55" s="82"/>
      <c r="D55" s="82"/>
      <c r="E55" s="82"/>
      <c r="F55" s="82"/>
      <c r="G55" s="82"/>
      <c r="H55" s="82"/>
      <c r="I55" s="171"/>
      <c r="J55" s="171"/>
      <c r="K55" s="369"/>
      <c r="L55" s="65"/>
    </row>
    <row r="56" ht="23.25" customHeight="1" spans="2:12">
      <c r="B56" s="456"/>
      <c r="C56" s="457"/>
      <c r="D56" s="457"/>
      <c r="E56" s="457"/>
      <c r="F56" s="457"/>
      <c r="G56" s="457"/>
      <c r="H56" s="457"/>
      <c r="I56" s="671"/>
      <c r="J56" s="671"/>
      <c r="K56" s="459"/>
      <c r="L56" s="65"/>
    </row>
    <row r="57" ht="23.25" customHeight="1" spans="2:12">
      <c r="B57" s="343"/>
      <c r="C57" s="106"/>
      <c r="D57" s="106"/>
      <c r="E57" s="106"/>
      <c r="F57" s="106"/>
      <c r="G57" s="106"/>
      <c r="H57" s="106"/>
      <c r="I57" s="106"/>
      <c r="J57" s="106"/>
      <c r="K57" s="106"/>
      <c r="L57" s="65"/>
    </row>
    <row r="58" ht="23.25" customHeight="1" spans="2:12">
      <c r="B58" s="672"/>
      <c r="C58" s="106"/>
      <c r="D58" s="106"/>
      <c r="E58" s="106"/>
      <c r="F58" s="106"/>
      <c r="G58" s="106"/>
      <c r="H58" s="106"/>
      <c r="I58" s="106"/>
      <c r="J58" s="106"/>
      <c r="K58" s="106"/>
      <c r="L58" s="65"/>
    </row>
    <row r="59" ht="23.25" customHeight="1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65"/>
    </row>
    <row r="60" ht="23.25" customHeight="1" spans="2:12">
      <c r="B60" s="329"/>
      <c r="C60" s="449"/>
      <c r="D60" s="450"/>
      <c r="E60" s="451"/>
      <c r="F60" s="451"/>
      <c r="G60" s="452"/>
      <c r="H60" s="73"/>
      <c r="I60" s="668"/>
      <c r="J60" s="668"/>
      <c r="K60" s="73"/>
      <c r="L60" s="65"/>
    </row>
    <row r="61" ht="23.25" customHeight="1" spans="2:12">
      <c r="B61" s="453"/>
      <c r="C61" s="454"/>
      <c r="D61" s="454"/>
      <c r="E61" s="454"/>
      <c r="F61" s="454"/>
      <c r="G61" s="454"/>
      <c r="H61" s="454"/>
      <c r="I61" s="670"/>
      <c r="J61" s="670"/>
      <c r="K61" s="73"/>
      <c r="L61" s="65"/>
    </row>
    <row r="62" ht="23.25" customHeight="1" spans="2:12">
      <c r="B62" s="455"/>
      <c r="C62" s="83"/>
      <c r="D62" s="83"/>
      <c r="E62" s="83"/>
      <c r="F62" s="83"/>
      <c r="G62" s="83"/>
      <c r="H62" s="83"/>
      <c r="I62" s="109"/>
      <c r="J62" s="109"/>
      <c r="K62" s="447"/>
      <c r="L62" s="65"/>
    </row>
    <row r="63" ht="23.25" customHeight="1" spans="2:12">
      <c r="B63" s="455"/>
      <c r="C63" s="83"/>
      <c r="D63" s="83"/>
      <c r="E63" s="83"/>
      <c r="F63" s="83"/>
      <c r="G63" s="83"/>
      <c r="H63" s="83"/>
      <c r="I63" s="109"/>
      <c r="J63" s="109"/>
      <c r="K63" s="447"/>
      <c r="L63" s="65"/>
    </row>
    <row r="64" ht="23.25" customHeight="1" spans="2:12">
      <c r="B64" s="455"/>
      <c r="C64" s="83"/>
      <c r="D64" s="83"/>
      <c r="E64" s="83"/>
      <c r="F64" s="83"/>
      <c r="G64" s="83"/>
      <c r="H64" s="83"/>
      <c r="I64" s="109"/>
      <c r="J64" s="204"/>
      <c r="K64" s="447"/>
      <c r="L64" s="65"/>
    </row>
    <row r="65" ht="23.25" customHeight="1" spans="2:12">
      <c r="B65" s="455"/>
      <c r="C65" s="83"/>
      <c r="D65" s="83"/>
      <c r="E65" s="83"/>
      <c r="F65" s="83"/>
      <c r="G65" s="83"/>
      <c r="H65" s="83"/>
      <c r="I65" s="109"/>
      <c r="J65" s="109"/>
      <c r="K65" s="447"/>
      <c r="L65" s="65"/>
    </row>
    <row r="66" ht="23.25" customHeight="1" spans="2:12">
      <c r="B66" s="455"/>
      <c r="C66" s="83"/>
      <c r="D66" s="83"/>
      <c r="E66" s="83"/>
      <c r="F66" s="83"/>
      <c r="G66" s="83"/>
      <c r="H66" s="83"/>
      <c r="I66" s="109"/>
      <c r="J66" s="109"/>
      <c r="K66" s="447"/>
      <c r="L66" s="65"/>
    </row>
    <row r="67" ht="23.25" customHeight="1" spans="2:12">
      <c r="B67" s="455"/>
      <c r="C67" s="83"/>
      <c r="D67" s="83"/>
      <c r="E67" s="83"/>
      <c r="F67" s="83"/>
      <c r="G67" s="83"/>
      <c r="H67" s="83"/>
      <c r="I67" s="109"/>
      <c r="J67" s="204"/>
      <c r="K67" s="447"/>
      <c r="L67" s="65"/>
    </row>
    <row r="68" ht="23.25" customHeight="1" spans="2:12">
      <c r="B68" s="455"/>
      <c r="C68" s="83"/>
      <c r="D68" s="83"/>
      <c r="E68" s="83"/>
      <c r="F68" s="83"/>
      <c r="G68" s="83"/>
      <c r="H68" s="83"/>
      <c r="I68" s="204"/>
      <c r="J68" s="204"/>
      <c r="K68" s="447"/>
      <c r="L68" s="65"/>
    </row>
    <row r="69" ht="23.25" customHeight="1" spans="2:12">
      <c r="B69" s="456"/>
      <c r="C69" s="457"/>
      <c r="D69" s="457"/>
      <c r="E69" s="457"/>
      <c r="F69" s="457"/>
      <c r="G69" s="457"/>
      <c r="H69" s="457"/>
      <c r="I69" s="671"/>
      <c r="J69" s="671"/>
      <c r="K69" s="459"/>
      <c r="L69" s="65"/>
    </row>
    <row r="70" ht="23.25" customHeight="1" spans="2:12">
      <c r="B70" s="343"/>
      <c r="C70" s="106"/>
      <c r="D70" s="106"/>
      <c r="E70" s="106"/>
      <c r="F70" s="106"/>
      <c r="G70" s="106"/>
      <c r="H70" s="106"/>
      <c r="I70" s="106"/>
      <c r="J70" s="106"/>
      <c r="K70" s="106"/>
      <c r="L70" s="65"/>
    </row>
    <row r="71" ht="23.25" customHeight="1" spans="2:12">
      <c r="B71" s="112"/>
      <c r="C71" s="106"/>
      <c r="D71" s="106"/>
      <c r="E71" s="106"/>
      <c r="F71" s="106"/>
      <c r="G71" s="106"/>
      <c r="H71" s="106"/>
      <c r="I71" s="106"/>
      <c r="J71" s="106"/>
      <c r="K71" s="106"/>
      <c r="L71" s="65"/>
    </row>
    <row r="72" ht="23.25" customHeight="1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65"/>
    </row>
    <row r="73" ht="23.25" customHeight="1" spans="2:12">
      <c r="B73" s="329"/>
      <c r="C73" s="449"/>
      <c r="D73" s="450"/>
      <c r="E73" s="451"/>
      <c r="F73" s="451"/>
      <c r="G73" s="452"/>
      <c r="H73" s="73"/>
      <c r="I73" s="668"/>
      <c r="J73" s="668"/>
      <c r="K73" s="73"/>
      <c r="L73" s="65"/>
    </row>
    <row r="74" ht="23.25" customHeight="1" spans="2:12">
      <c r="B74" s="453"/>
      <c r="C74" s="454"/>
      <c r="D74" s="454"/>
      <c r="E74" s="454"/>
      <c r="F74" s="454"/>
      <c r="G74" s="454"/>
      <c r="H74" s="454"/>
      <c r="I74" s="670"/>
      <c r="J74" s="670"/>
      <c r="K74" s="73"/>
      <c r="L74" s="65"/>
    </row>
    <row r="75" ht="23.25" customHeight="1" spans="2:12">
      <c r="B75" s="455"/>
      <c r="C75" s="83"/>
      <c r="D75" s="83"/>
      <c r="E75" s="83"/>
      <c r="F75" s="83"/>
      <c r="G75" s="83"/>
      <c r="H75" s="83"/>
      <c r="I75" s="109"/>
      <c r="J75" s="109"/>
      <c r="K75" s="447"/>
      <c r="L75" s="65"/>
    </row>
    <row r="76" ht="23.25" customHeight="1" spans="2:12">
      <c r="B76" s="455"/>
      <c r="C76" s="83"/>
      <c r="D76" s="83"/>
      <c r="E76" s="83"/>
      <c r="F76" s="83"/>
      <c r="G76" s="83"/>
      <c r="H76" s="83"/>
      <c r="I76" s="109"/>
      <c r="J76" s="109"/>
      <c r="K76" s="447"/>
      <c r="L76" s="65"/>
    </row>
    <row r="77" ht="23.25" customHeight="1" spans="2:12">
      <c r="B77" s="455"/>
      <c r="C77" s="83"/>
      <c r="D77" s="83"/>
      <c r="E77" s="83"/>
      <c r="F77" s="83"/>
      <c r="G77" s="83"/>
      <c r="H77" s="83"/>
      <c r="I77" s="109"/>
      <c r="J77" s="109"/>
      <c r="K77" s="447"/>
      <c r="L77" s="65"/>
    </row>
    <row r="78" ht="23.25" customHeight="1" spans="2:12">
      <c r="B78" s="455"/>
      <c r="C78" s="83"/>
      <c r="D78" s="83"/>
      <c r="E78" s="83"/>
      <c r="F78" s="83"/>
      <c r="G78" s="83"/>
      <c r="H78" s="83"/>
      <c r="I78" s="109"/>
      <c r="J78" s="109"/>
      <c r="K78" s="447"/>
      <c r="L78" s="65"/>
    </row>
    <row r="79" ht="23.25" customHeight="1" spans="2:12">
      <c r="B79" s="455"/>
      <c r="C79" s="83"/>
      <c r="D79" s="83"/>
      <c r="E79" s="83"/>
      <c r="F79" s="83"/>
      <c r="G79" s="83"/>
      <c r="H79" s="83"/>
      <c r="I79" s="109"/>
      <c r="J79" s="109"/>
      <c r="K79" s="447"/>
      <c r="L79" s="65"/>
    </row>
    <row r="80" ht="23.25" customHeight="1" spans="2:12">
      <c r="B80" s="455"/>
      <c r="C80" s="83"/>
      <c r="D80" s="83"/>
      <c r="E80" s="83"/>
      <c r="F80" s="83"/>
      <c r="G80" s="83"/>
      <c r="H80" s="83"/>
      <c r="I80" s="109"/>
      <c r="J80" s="109"/>
      <c r="K80" s="447"/>
      <c r="L80" s="65"/>
    </row>
    <row r="81" ht="23.25" customHeight="1" spans="2:12">
      <c r="B81" s="456"/>
      <c r="C81" s="457"/>
      <c r="D81" s="457"/>
      <c r="E81" s="457"/>
      <c r="F81" s="457"/>
      <c r="G81" s="457"/>
      <c r="H81" s="457"/>
      <c r="I81" s="671"/>
      <c r="J81" s="671"/>
      <c r="K81" s="459"/>
      <c r="L81" s="65"/>
    </row>
    <row r="82" ht="23.25" customHeight="1" spans="2:12">
      <c r="B82" s="343"/>
      <c r="C82" s="106"/>
      <c r="D82" s="106"/>
      <c r="E82" s="106"/>
      <c r="F82" s="106"/>
      <c r="G82" s="106"/>
      <c r="H82" s="106"/>
      <c r="I82" s="106"/>
      <c r="J82" s="106"/>
      <c r="K82" s="106"/>
      <c r="L82" s="65"/>
    </row>
    <row r="83" ht="23.25" customHeight="1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65"/>
    </row>
    <row r="84" ht="23.25" customHeight="1" spans="2:12">
      <c r="B84" s="329"/>
      <c r="C84" s="458"/>
      <c r="D84" s="458"/>
      <c r="E84" s="458"/>
      <c r="F84" s="458"/>
      <c r="G84" s="458"/>
      <c r="H84" s="458"/>
      <c r="I84" s="181"/>
      <c r="J84" s="181"/>
      <c r="K84" s="458"/>
      <c r="L84" s="65"/>
    </row>
    <row r="85" ht="23.25" customHeight="1" spans="2:12">
      <c r="B85" s="453"/>
      <c r="C85" s="454"/>
      <c r="D85" s="454"/>
      <c r="E85" s="454"/>
      <c r="F85" s="454"/>
      <c r="G85" s="454"/>
      <c r="H85" s="454"/>
      <c r="I85" s="670"/>
      <c r="J85" s="670"/>
      <c r="K85" s="73"/>
      <c r="L85" s="65"/>
    </row>
    <row r="86" ht="23.25" customHeight="1" spans="2:12">
      <c r="B86" s="455"/>
      <c r="C86" s="83"/>
      <c r="D86" s="83"/>
      <c r="E86" s="83"/>
      <c r="F86" s="83"/>
      <c r="G86" s="83"/>
      <c r="H86" s="83"/>
      <c r="I86" s="204"/>
      <c r="J86" s="204"/>
      <c r="K86" s="447"/>
      <c r="L86" s="65"/>
    </row>
    <row r="87" ht="23.25" customHeight="1" spans="2:12">
      <c r="B87" s="455"/>
      <c r="C87" s="83"/>
      <c r="D87" s="83"/>
      <c r="E87" s="83"/>
      <c r="F87" s="83"/>
      <c r="G87" s="83"/>
      <c r="H87" s="83"/>
      <c r="I87" s="204"/>
      <c r="J87" s="204"/>
      <c r="K87" s="447"/>
      <c r="L87" s="65"/>
    </row>
    <row r="88" ht="23.25" customHeight="1" spans="2:12">
      <c r="B88" s="456"/>
      <c r="C88" s="457"/>
      <c r="D88" s="457"/>
      <c r="E88" s="457"/>
      <c r="F88" s="457"/>
      <c r="G88" s="457"/>
      <c r="H88" s="457"/>
      <c r="I88" s="671"/>
      <c r="J88" s="671"/>
      <c r="K88" s="447"/>
      <c r="L88" s="65"/>
    </row>
    <row r="89" ht="23.25" customHeight="1" spans="2:12">
      <c r="B89" s="343"/>
      <c r="C89" s="112"/>
      <c r="D89" s="112"/>
      <c r="E89" s="112"/>
      <c r="F89" s="112"/>
      <c r="G89" s="112"/>
      <c r="H89" s="112"/>
      <c r="I89" s="181"/>
      <c r="J89" s="181"/>
      <c r="K89" s="112"/>
      <c r="L89" s="65"/>
    </row>
    <row r="90" ht="23.25" customHeight="1" spans="2:12">
      <c r="B90" s="112"/>
      <c r="C90" s="112"/>
      <c r="D90" s="112"/>
      <c r="E90" s="112"/>
      <c r="F90" s="112"/>
      <c r="G90" s="112"/>
      <c r="H90" s="112"/>
      <c r="I90" s="181"/>
      <c r="J90" s="181"/>
      <c r="K90" s="112"/>
      <c r="L90" s="65"/>
    </row>
    <row r="91" ht="23.25" customHeight="1" spans="2:12">
      <c r="B91" s="112"/>
      <c r="C91" s="112"/>
      <c r="D91" s="112"/>
      <c r="E91" s="112"/>
      <c r="F91" s="112"/>
      <c r="G91" s="112"/>
      <c r="H91" s="112"/>
      <c r="I91" s="181"/>
      <c r="J91" s="181"/>
      <c r="K91" s="112"/>
      <c r="L91" s="65"/>
    </row>
    <row r="92" ht="23.25" customHeight="1" spans="2:12">
      <c r="B92" s="112"/>
      <c r="C92" s="112"/>
      <c r="D92" s="112"/>
      <c r="E92" s="112"/>
      <c r="F92" s="112"/>
      <c r="G92" s="112"/>
      <c r="H92" s="112"/>
      <c r="I92" s="181"/>
      <c r="J92" s="181"/>
      <c r="K92" s="112"/>
      <c r="L92" s="65"/>
    </row>
    <row r="93" ht="23.25" customHeight="1" spans="2:12">
      <c r="B93" s="112"/>
      <c r="C93" s="112"/>
      <c r="D93" s="112"/>
      <c r="E93" s="112"/>
      <c r="F93" s="112"/>
      <c r="G93" s="112"/>
      <c r="H93" s="112"/>
      <c r="I93" s="181"/>
      <c r="J93" s="181"/>
      <c r="K93" s="112"/>
      <c r="L93" s="65"/>
    </row>
    <row r="94" ht="23.25" customHeight="1" spans="2:12">
      <c r="B94" s="112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81"/>
      <c r="J102" s="181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81"/>
      <c r="J103" s="181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81"/>
      <c r="J104" s="181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65"/>
    </row>
    <row r="120" ht="23.25" customHeight="1" spans="2:1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65"/>
    </row>
    <row r="121" ht="23.25" customHeight="1" spans="2:1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M228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327" t="s">
        <v>221</v>
      </c>
      <c r="C12" s="68"/>
      <c r="D12" s="68"/>
      <c r="E12" s="68"/>
      <c r="F12" s="68"/>
      <c r="G12" s="68"/>
      <c r="H12" s="68"/>
      <c r="I12" s="68"/>
      <c r="J12" s="68"/>
      <c r="K12" s="45"/>
      <c r="L12" s="65"/>
    </row>
    <row r="13" ht="50.1" customHeight="1" spans="2:12">
      <c r="B13" s="71" t="s">
        <v>190</v>
      </c>
      <c r="C13" s="348" t="s">
        <v>191</v>
      </c>
      <c r="D13" s="348" t="s">
        <v>192</v>
      </c>
      <c r="E13" s="348" t="s">
        <v>193</v>
      </c>
      <c r="F13" s="348" t="s">
        <v>194</v>
      </c>
      <c r="G13" s="348" t="s">
        <v>195</v>
      </c>
      <c r="H13" s="348" t="s">
        <v>196</v>
      </c>
      <c r="I13" s="348" t="s">
        <v>197</v>
      </c>
      <c r="J13" s="413" t="s">
        <v>198</v>
      </c>
      <c r="K13" s="45"/>
      <c r="L13" s="65"/>
    </row>
    <row r="14" ht="23.25" customHeight="1" spans="2:12">
      <c r="B14" s="689" t="s">
        <v>4</v>
      </c>
      <c r="C14" s="690"/>
      <c r="D14" s="690"/>
      <c r="E14" s="690"/>
      <c r="F14" s="690"/>
      <c r="G14" s="690"/>
      <c r="H14" s="690"/>
      <c r="I14" s="690"/>
      <c r="J14" s="755"/>
      <c r="K14" s="369"/>
      <c r="L14" s="65"/>
    </row>
    <row r="15" ht="23.25" customHeight="1" spans="2:12">
      <c r="B15" s="467" t="s">
        <v>16</v>
      </c>
      <c r="C15" s="171">
        <v>15</v>
      </c>
      <c r="D15" s="171">
        <v>15</v>
      </c>
      <c r="E15" s="351">
        <v>68</v>
      </c>
      <c r="F15" s="351">
        <v>55</v>
      </c>
      <c r="G15" s="351">
        <f t="shared" ref="G15:G23" si="0">IF(ISERROR(AVERAGE(E15:F15)),"_",(AVERAGE(E15:F15)))</f>
        <v>61.5</v>
      </c>
      <c r="H15" s="351">
        <v>0</v>
      </c>
      <c r="I15" s="351">
        <v>16</v>
      </c>
      <c r="J15" s="368">
        <v>52</v>
      </c>
      <c r="K15" s="369"/>
      <c r="L15" s="65"/>
    </row>
    <row r="16" ht="23.25" customHeight="1" spans="2:12">
      <c r="B16" s="468" t="s">
        <v>215</v>
      </c>
      <c r="C16" s="171">
        <v>8</v>
      </c>
      <c r="D16" s="171">
        <v>6</v>
      </c>
      <c r="E16" s="171">
        <v>18</v>
      </c>
      <c r="F16" s="171">
        <v>18</v>
      </c>
      <c r="G16" s="171">
        <f t="shared" si="0"/>
        <v>18</v>
      </c>
      <c r="H16" s="171">
        <v>0</v>
      </c>
      <c r="I16" s="171">
        <v>0</v>
      </c>
      <c r="J16" s="177">
        <v>18</v>
      </c>
      <c r="K16" s="369"/>
      <c r="L16" s="65"/>
    </row>
    <row r="17" ht="23.25" customHeight="1" spans="2:12">
      <c r="B17" s="468" t="s">
        <v>38</v>
      </c>
      <c r="C17" s="171">
        <v>10</v>
      </c>
      <c r="D17" s="171">
        <v>10</v>
      </c>
      <c r="E17" s="171">
        <v>19</v>
      </c>
      <c r="F17" s="171">
        <v>18</v>
      </c>
      <c r="G17" s="171">
        <f t="shared" si="0"/>
        <v>18.5</v>
      </c>
      <c r="H17" s="171">
        <v>1</v>
      </c>
      <c r="I17" s="171">
        <v>0</v>
      </c>
      <c r="J17" s="177">
        <v>18</v>
      </c>
      <c r="K17" s="369"/>
      <c r="L17" s="65"/>
    </row>
    <row r="18" ht="23.25" customHeight="1" spans="2:12">
      <c r="B18" s="468" t="s">
        <v>49</v>
      </c>
      <c r="C18" s="171">
        <v>8</v>
      </c>
      <c r="D18" s="171">
        <v>8</v>
      </c>
      <c r="E18" s="171">
        <v>14</v>
      </c>
      <c r="F18" s="171">
        <v>14</v>
      </c>
      <c r="G18" s="171">
        <f t="shared" si="0"/>
        <v>14</v>
      </c>
      <c r="H18" s="171">
        <v>0</v>
      </c>
      <c r="I18" s="171">
        <v>0</v>
      </c>
      <c r="J18" s="177">
        <v>14</v>
      </c>
      <c r="K18" s="369"/>
      <c r="L18" s="65"/>
    </row>
    <row r="19" ht="23.25" customHeight="1" spans="2:12">
      <c r="B19" s="468" t="s">
        <v>216</v>
      </c>
      <c r="C19" s="171">
        <v>12</v>
      </c>
      <c r="D19" s="171">
        <v>12</v>
      </c>
      <c r="E19" s="171">
        <v>8</v>
      </c>
      <c r="F19" s="171">
        <v>20</v>
      </c>
      <c r="G19" s="171">
        <f t="shared" si="0"/>
        <v>14</v>
      </c>
      <c r="H19" s="171">
        <v>0</v>
      </c>
      <c r="I19" s="171">
        <v>0</v>
      </c>
      <c r="J19" s="177">
        <v>20</v>
      </c>
      <c r="K19" s="369"/>
      <c r="L19" s="65"/>
    </row>
    <row r="20" ht="23.25" customHeight="1" spans="2:12">
      <c r="B20" s="468" t="s">
        <v>25</v>
      </c>
      <c r="C20" s="171">
        <v>15</v>
      </c>
      <c r="D20" s="171">
        <v>16</v>
      </c>
      <c r="E20" s="171">
        <v>46</v>
      </c>
      <c r="F20" s="171">
        <v>41</v>
      </c>
      <c r="G20" s="171">
        <f t="shared" si="0"/>
        <v>43.5</v>
      </c>
      <c r="H20" s="171">
        <v>0</v>
      </c>
      <c r="I20" s="171">
        <v>8</v>
      </c>
      <c r="J20" s="177">
        <v>38</v>
      </c>
      <c r="K20" s="369"/>
      <c r="L20" s="65"/>
    </row>
    <row r="21" ht="23.25" customHeight="1" spans="2:12">
      <c r="B21" s="468" t="s">
        <v>31</v>
      </c>
      <c r="C21" s="171">
        <v>12</v>
      </c>
      <c r="D21" s="171">
        <v>10</v>
      </c>
      <c r="E21" s="171">
        <v>30</v>
      </c>
      <c r="F21" s="171">
        <v>29</v>
      </c>
      <c r="G21" s="171">
        <f t="shared" si="0"/>
        <v>29.5</v>
      </c>
      <c r="H21" s="171">
        <v>1</v>
      </c>
      <c r="I21" s="171">
        <v>0</v>
      </c>
      <c r="J21" s="177">
        <v>29</v>
      </c>
      <c r="K21" s="162"/>
      <c r="L21" s="65"/>
    </row>
    <row r="22" ht="23.25" customHeight="1" spans="1:12">
      <c r="A22" s="65"/>
      <c r="B22" s="469" t="s">
        <v>21</v>
      </c>
      <c r="C22" s="171">
        <v>10</v>
      </c>
      <c r="D22" s="171">
        <v>4</v>
      </c>
      <c r="E22" s="353">
        <v>39</v>
      </c>
      <c r="F22" s="353">
        <v>33</v>
      </c>
      <c r="G22" s="353">
        <f t="shared" si="0"/>
        <v>36</v>
      </c>
      <c r="H22" s="353">
        <v>0</v>
      </c>
      <c r="I22" s="353">
        <v>9</v>
      </c>
      <c r="J22" s="412">
        <v>30</v>
      </c>
      <c r="K22" s="30"/>
      <c r="L22" s="65"/>
    </row>
    <row r="23" ht="23.25" customHeight="1" spans="1:12">
      <c r="A23" s="65"/>
      <c r="B23" s="470" t="s">
        <v>200</v>
      </c>
      <c r="C23" s="729">
        <f>SUM(C15:C22)</f>
        <v>90</v>
      </c>
      <c r="D23" s="729">
        <f>SUM(D15:D22)</f>
        <v>81</v>
      </c>
      <c r="E23" s="471">
        <f>SUM(E15:E22)</f>
        <v>242</v>
      </c>
      <c r="F23" s="729">
        <f>SUM(F15:F22)</f>
        <v>228</v>
      </c>
      <c r="G23" s="471">
        <f t="shared" si="0"/>
        <v>235</v>
      </c>
      <c r="H23" s="729">
        <f>SUM(H15:H22)</f>
        <v>2</v>
      </c>
      <c r="I23" s="729">
        <f>SUM(I15:I22)</f>
        <v>33</v>
      </c>
      <c r="J23" s="733">
        <f>SUM(J15:J22)</f>
        <v>219</v>
      </c>
      <c r="K23" s="45"/>
      <c r="L23" s="65"/>
    </row>
    <row r="24" ht="23.25" customHeight="1" spans="1:12">
      <c r="A24" s="65"/>
      <c r="B24" s="689" t="s">
        <v>3</v>
      </c>
      <c r="C24" s="697"/>
      <c r="D24" s="697"/>
      <c r="E24" s="472"/>
      <c r="F24" s="697"/>
      <c r="G24" s="472"/>
      <c r="H24" s="697"/>
      <c r="I24" s="697"/>
      <c r="J24" s="698"/>
      <c r="K24" s="45"/>
      <c r="L24" s="65"/>
    </row>
    <row r="25" ht="23.25" customHeight="1" spans="1:12">
      <c r="A25" s="65"/>
      <c r="B25" s="749" t="s">
        <v>87</v>
      </c>
      <c r="C25" s="171">
        <v>0</v>
      </c>
      <c r="D25" s="171">
        <v>0</v>
      </c>
      <c r="E25" s="351">
        <v>20</v>
      </c>
      <c r="F25" s="171">
        <v>19</v>
      </c>
      <c r="G25" s="762">
        <f t="shared" ref="G25:G44" si="1">IF(ISERROR(AVERAGE(E25:F25)),"_",(AVERAGE(E25:F25)))</f>
        <v>19.5</v>
      </c>
      <c r="H25" s="171">
        <v>1</v>
      </c>
      <c r="I25" s="171">
        <v>0</v>
      </c>
      <c r="J25" s="177">
        <v>19</v>
      </c>
      <c r="K25" s="369"/>
      <c r="L25" s="65"/>
    </row>
    <row r="26" ht="23.25" customHeight="1" spans="1:12">
      <c r="A26" s="65"/>
      <c r="B26" s="749" t="s">
        <v>54</v>
      </c>
      <c r="C26" s="171">
        <v>15</v>
      </c>
      <c r="D26" s="171">
        <v>15</v>
      </c>
      <c r="E26" s="171">
        <v>35</v>
      </c>
      <c r="F26" s="171">
        <v>33</v>
      </c>
      <c r="G26" s="87">
        <f t="shared" si="1"/>
        <v>34</v>
      </c>
      <c r="H26" s="171">
        <v>0</v>
      </c>
      <c r="I26" s="171">
        <v>12</v>
      </c>
      <c r="J26" s="177">
        <v>23</v>
      </c>
      <c r="K26" s="369"/>
      <c r="L26" s="65"/>
    </row>
    <row r="27" ht="23.25" customHeight="1" spans="1:12">
      <c r="A27" s="65"/>
      <c r="B27" s="749" t="s">
        <v>16</v>
      </c>
      <c r="C27" s="171">
        <v>20</v>
      </c>
      <c r="D27" s="171">
        <v>23</v>
      </c>
      <c r="E27" s="171">
        <v>61</v>
      </c>
      <c r="F27" s="171">
        <v>46</v>
      </c>
      <c r="G27" s="87">
        <f t="shared" si="1"/>
        <v>53.5</v>
      </c>
      <c r="H27" s="171">
        <v>3</v>
      </c>
      <c r="I27" s="171">
        <v>18</v>
      </c>
      <c r="J27" s="177">
        <v>41</v>
      </c>
      <c r="K27" s="369"/>
      <c r="L27" s="65"/>
    </row>
    <row r="28" ht="23.25" customHeight="1" spans="1:12">
      <c r="A28" s="65"/>
      <c r="B28" s="749" t="s">
        <v>58</v>
      </c>
      <c r="C28" s="171">
        <v>12</v>
      </c>
      <c r="D28" s="171">
        <v>12</v>
      </c>
      <c r="E28" s="171">
        <v>29</v>
      </c>
      <c r="F28" s="171">
        <v>23</v>
      </c>
      <c r="G28" s="87">
        <f t="shared" si="1"/>
        <v>26</v>
      </c>
      <c r="H28" s="171">
        <v>1</v>
      </c>
      <c r="I28" s="171">
        <v>9</v>
      </c>
      <c r="J28" s="177">
        <v>19</v>
      </c>
      <c r="K28" s="369"/>
      <c r="L28" s="65"/>
    </row>
    <row r="29" ht="23.25" customHeight="1" spans="1:12">
      <c r="A29" s="65"/>
      <c r="B29" s="749" t="s">
        <v>217</v>
      </c>
      <c r="C29" s="171">
        <v>15</v>
      </c>
      <c r="D29" s="171">
        <v>14</v>
      </c>
      <c r="E29" s="171">
        <v>42</v>
      </c>
      <c r="F29" s="171">
        <v>36</v>
      </c>
      <c r="G29" s="87">
        <f t="shared" si="1"/>
        <v>39</v>
      </c>
      <c r="H29" s="171">
        <v>0</v>
      </c>
      <c r="I29" s="171">
        <v>14</v>
      </c>
      <c r="J29" s="177">
        <v>28</v>
      </c>
      <c r="K29" s="369"/>
      <c r="L29" s="65"/>
    </row>
    <row r="30" ht="23.25" customHeight="1" spans="1:12">
      <c r="A30" s="65"/>
      <c r="B30" s="749" t="s">
        <v>38</v>
      </c>
      <c r="C30" s="171">
        <v>20</v>
      </c>
      <c r="D30" s="171">
        <v>18</v>
      </c>
      <c r="E30" s="171">
        <v>61</v>
      </c>
      <c r="F30" s="171">
        <v>38</v>
      </c>
      <c r="G30" s="87">
        <f t="shared" si="1"/>
        <v>49.5</v>
      </c>
      <c r="H30" s="171">
        <v>6</v>
      </c>
      <c r="I30" s="171">
        <v>19</v>
      </c>
      <c r="J30" s="177">
        <v>36</v>
      </c>
      <c r="K30" s="369"/>
      <c r="L30" s="65"/>
    </row>
    <row r="31" ht="23.25" customHeight="1" spans="1:12">
      <c r="A31" s="65"/>
      <c r="B31" s="749" t="s">
        <v>49</v>
      </c>
      <c r="C31" s="171">
        <v>20</v>
      </c>
      <c r="D31" s="171">
        <v>20</v>
      </c>
      <c r="E31" s="171">
        <v>54</v>
      </c>
      <c r="F31" s="171">
        <v>51</v>
      </c>
      <c r="G31" s="87">
        <f t="shared" si="1"/>
        <v>52.5</v>
      </c>
      <c r="H31" s="171">
        <v>0</v>
      </c>
      <c r="I31" s="171">
        <v>18</v>
      </c>
      <c r="J31" s="177">
        <v>36</v>
      </c>
      <c r="K31" s="369"/>
      <c r="L31" s="65"/>
    </row>
    <row r="32" ht="23.25" customHeight="1" spans="1:12">
      <c r="A32" s="65"/>
      <c r="B32" s="749" t="s">
        <v>34</v>
      </c>
      <c r="C32" s="171">
        <v>25</v>
      </c>
      <c r="D32" s="171">
        <v>25</v>
      </c>
      <c r="E32" s="171">
        <v>62</v>
      </c>
      <c r="F32" s="171">
        <v>42</v>
      </c>
      <c r="G32" s="87">
        <f t="shared" si="1"/>
        <v>52</v>
      </c>
      <c r="H32" s="171">
        <v>1</v>
      </c>
      <c r="I32" s="171">
        <v>20</v>
      </c>
      <c r="J32" s="177">
        <v>41</v>
      </c>
      <c r="K32" s="162"/>
      <c r="L32" s="65"/>
    </row>
    <row r="33" ht="23.25" customHeight="1" spans="1:12">
      <c r="A33" s="65"/>
      <c r="B33" s="749" t="s">
        <v>73</v>
      </c>
      <c r="C33" s="171">
        <v>20</v>
      </c>
      <c r="D33" s="171">
        <v>16</v>
      </c>
      <c r="E33" s="171">
        <v>36</v>
      </c>
      <c r="F33" s="171">
        <v>30</v>
      </c>
      <c r="G33" s="87">
        <f t="shared" si="1"/>
        <v>33</v>
      </c>
      <c r="H33" s="171">
        <v>3</v>
      </c>
      <c r="I33" s="171">
        <v>5</v>
      </c>
      <c r="J33" s="177">
        <v>30</v>
      </c>
      <c r="K33" s="162"/>
      <c r="L33" s="65"/>
    </row>
    <row r="34" ht="23.25" customHeight="1" spans="1:12">
      <c r="A34" s="65"/>
      <c r="B34" s="751" t="s">
        <v>92</v>
      </c>
      <c r="C34" s="171">
        <v>0</v>
      </c>
      <c r="D34" s="171">
        <v>0</v>
      </c>
      <c r="E34" s="171">
        <v>11</v>
      </c>
      <c r="F34" s="171">
        <v>8</v>
      </c>
      <c r="G34" s="87">
        <f t="shared" si="1"/>
        <v>9.5</v>
      </c>
      <c r="H34" s="171">
        <v>3</v>
      </c>
      <c r="I34" s="171">
        <v>0</v>
      </c>
      <c r="J34" s="177">
        <v>8</v>
      </c>
      <c r="K34" s="39"/>
      <c r="L34" s="65"/>
    </row>
    <row r="35" ht="23.25" customHeight="1" spans="1:12">
      <c r="A35" s="65"/>
      <c r="B35" s="749" t="s">
        <v>25</v>
      </c>
      <c r="C35" s="171">
        <v>20</v>
      </c>
      <c r="D35" s="171">
        <v>12</v>
      </c>
      <c r="E35" s="171">
        <v>34</v>
      </c>
      <c r="F35" s="171">
        <v>22</v>
      </c>
      <c r="G35" s="87">
        <f t="shared" si="1"/>
        <v>28</v>
      </c>
      <c r="H35" s="171">
        <v>1</v>
      </c>
      <c r="I35" s="171">
        <v>11</v>
      </c>
      <c r="J35" s="177">
        <v>22</v>
      </c>
      <c r="K35" s="45"/>
      <c r="L35" s="65"/>
    </row>
    <row r="36" ht="23.25" customHeight="1" spans="1:12">
      <c r="A36" s="65"/>
      <c r="B36" s="749" t="s">
        <v>31</v>
      </c>
      <c r="C36" s="171">
        <v>22</v>
      </c>
      <c r="D36" s="171">
        <v>14</v>
      </c>
      <c r="E36" s="171">
        <v>38</v>
      </c>
      <c r="F36" s="171">
        <v>33</v>
      </c>
      <c r="G36" s="87">
        <f t="shared" si="1"/>
        <v>35.5</v>
      </c>
      <c r="H36" s="171">
        <v>1</v>
      </c>
      <c r="I36" s="171">
        <v>8</v>
      </c>
      <c r="J36" s="177">
        <v>30</v>
      </c>
      <c r="K36" s="45"/>
      <c r="L36" s="65"/>
    </row>
    <row r="37" ht="23.25" customHeight="1" spans="1:12">
      <c r="A37" s="65"/>
      <c r="B37" s="749" t="s">
        <v>21</v>
      </c>
      <c r="C37" s="171">
        <v>20</v>
      </c>
      <c r="D37" s="171">
        <v>20</v>
      </c>
      <c r="E37" s="171">
        <v>47</v>
      </c>
      <c r="F37" s="171">
        <v>45</v>
      </c>
      <c r="G37" s="87">
        <f t="shared" si="1"/>
        <v>46</v>
      </c>
      <c r="H37" s="171">
        <v>2</v>
      </c>
      <c r="I37" s="171">
        <v>16</v>
      </c>
      <c r="J37" s="177">
        <v>29</v>
      </c>
      <c r="K37" s="369"/>
      <c r="L37" s="65"/>
    </row>
    <row r="38" ht="23.25" customHeight="1" spans="1:12">
      <c r="A38" s="65"/>
      <c r="B38" s="749" t="s">
        <v>42</v>
      </c>
      <c r="C38" s="171">
        <v>26</v>
      </c>
      <c r="D38" s="171">
        <v>23</v>
      </c>
      <c r="E38" s="171">
        <v>60</v>
      </c>
      <c r="F38" s="171">
        <v>48</v>
      </c>
      <c r="G38" s="87">
        <f t="shared" si="1"/>
        <v>54</v>
      </c>
      <c r="H38" s="171">
        <v>3</v>
      </c>
      <c r="I38" s="171">
        <v>13</v>
      </c>
      <c r="J38" s="177">
        <v>44</v>
      </c>
      <c r="K38" s="369"/>
      <c r="L38" s="65"/>
    </row>
    <row r="39" ht="23.25" customHeight="1" spans="1:12">
      <c r="A39" s="65"/>
      <c r="B39" s="749" t="s">
        <v>66</v>
      </c>
      <c r="C39" s="171">
        <v>15</v>
      </c>
      <c r="D39" s="171">
        <v>15</v>
      </c>
      <c r="E39" s="171">
        <v>30</v>
      </c>
      <c r="F39" s="171">
        <v>21</v>
      </c>
      <c r="G39" s="87">
        <f t="shared" si="1"/>
        <v>25.5</v>
      </c>
      <c r="H39" s="171">
        <v>9</v>
      </c>
      <c r="I39" s="171">
        <v>3</v>
      </c>
      <c r="J39" s="177">
        <v>12</v>
      </c>
      <c r="K39" s="369"/>
      <c r="L39" s="65"/>
    </row>
    <row r="40" ht="23.25" customHeight="1" spans="1:12">
      <c r="A40" s="65"/>
      <c r="B40" s="749" t="s">
        <v>70</v>
      </c>
      <c r="C40" s="171">
        <v>20</v>
      </c>
      <c r="D40" s="171">
        <v>11</v>
      </c>
      <c r="E40" s="171">
        <v>46</v>
      </c>
      <c r="F40" s="171">
        <v>29</v>
      </c>
      <c r="G40" s="87">
        <f t="shared" si="1"/>
        <v>37.5</v>
      </c>
      <c r="H40" s="171">
        <v>1</v>
      </c>
      <c r="I40" s="171">
        <v>16</v>
      </c>
      <c r="J40" s="177">
        <v>29</v>
      </c>
      <c r="K40" s="369"/>
      <c r="L40" s="65"/>
    </row>
    <row r="41" ht="23.25" customHeight="1" spans="1:12">
      <c r="A41" s="65"/>
      <c r="B41" s="749" t="s">
        <v>81</v>
      </c>
      <c r="C41" s="171">
        <v>15</v>
      </c>
      <c r="D41" s="171">
        <v>14</v>
      </c>
      <c r="E41" s="171">
        <v>39</v>
      </c>
      <c r="F41" s="171">
        <v>33</v>
      </c>
      <c r="G41" s="87">
        <f t="shared" si="1"/>
        <v>36</v>
      </c>
      <c r="H41" s="171">
        <v>0</v>
      </c>
      <c r="I41" s="171">
        <v>12</v>
      </c>
      <c r="J41" s="177">
        <v>27</v>
      </c>
      <c r="K41" s="369"/>
      <c r="L41" s="65"/>
    </row>
    <row r="42" ht="23.25" customHeight="1" spans="1:12">
      <c r="A42" s="65"/>
      <c r="B42" s="752" t="s">
        <v>46</v>
      </c>
      <c r="C42" s="171">
        <v>20</v>
      </c>
      <c r="D42" s="171">
        <v>11</v>
      </c>
      <c r="E42" s="353">
        <v>44</v>
      </c>
      <c r="F42" s="353">
        <v>31</v>
      </c>
      <c r="G42" s="703">
        <f t="shared" si="1"/>
        <v>37.5</v>
      </c>
      <c r="H42" s="353">
        <v>2</v>
      </c>
      <c r="I42" s="353">
        <v>15</v>
      </c>
      <c r="J42" s="412">
        <v>28</v>
      </c>
      <c r="K42" s="369"/>
      <c r="L42" s="65"/>
    </row>
    <row r="43" ht="23.25" customHeight="1" spans="1:12">
      <c r="A43" s="65"/>
      <c r="B43" s="689" t="s">
        <v>202</v>
      </c>
      <c r="C43" s="471">
        <f>SUM(C25:C42)</f>
        <v>305</v>
      </c>
      <c r="D43" s="471">
        <f>SUM(D25:D42)</f>
        <v>263</v>
      </c>
      <c r="E43" s="471">
        <f>SUM(E25:E42)</f>
        <v>749</v>
      </c>
      <c r="F43" s="471">
        <f>SUM(F25:F42)</f>
        <v>588</v>
      </c>
      <c r="G43" s="471">
        <f t="shared" si="1"/>
        <v>668.5</v>
      </c>
      <c r="H43" s="471">
        <f>SUM(H25:H42)</f>
        <v>37</v>
      </c>
      <c r="I43" s="471">
        <f>SUM(I25:I42)</f>
        <v>209</v>
      </c>
      <c r="J43" s="733">
        <f>SUM(J25:J42)</f>
        <v>502</v>
      </c>
      <c r="K43" s="39"/>
      <c r="L43" s="65"/>
    </row>
    <row r="44" ht="23.25" customHeight="1" spans="1:12">
      <c r="A44" s="65"/>
      <c r="B44" s="187" t="s">
        <v>203</v>
      </c>
      <c r="C44" s="85">
        <f>C23+C43</f>
        <v>395</v>
      </c>
      <c r="D44" s="85">
        <f>D23+D43</f>
        <v>344</v>
      </c>
      <c r="E44" s="738">
        <f>E23+E43</f>
        <v>991</v>
      </c>
      <c r="F44" s="85">
        <f>F23+F43</f>
        <v>816</v>
      </c>
      <c r="G44" s="754">
        <f t="shared" si="1"/>
        <v>903.5</v>
      </c>
      <c r="H44" s="85">
        <f>H23+H43</f>
        <v>39</v>
      </c>
      <c r="I44" s="85">
        <f>I23+I43</f>
        <v>242</v>
      </c>
      <c r="J44" s="86">
        <f>J23+J43</f>
        <v>721</v>
      </c>
      <c r="K44" s="45"/>
      <c r="L44" s="65"/>
    </row>
    <row r="45" ht="23.25" customHeight="1" spans="1:12">
      <c r="A45" s="65"/>
      <c r="B45" s="35" t="s">
        <v>134</v>
      </c>
      <c r="C45" s="68"/>
      <c r="D45" s="68"/>
      <c r="E45" s="68"/>
      <c r="F45" s="68"/>
      <c r="G45" s="68"/>
      <c r="H45" s="68"/>
      <c r="I45" s="68"/>
      <c r="J45" s="68"/>
      <c r="K45" s="45"/>
      <c r="L45" s="65"/>
    </row>
    <row r="46" ht="23.25" customHeight="1" spans="1:12">
      <c r="A46" s="65"/>
      <c r="B46" s="67" t="s">
        <v>204</v>
      </c>
      <c r="C46" s="68"/>
      <c r="D46" s="68"/>
      <c r="E46" s="68"/>
      <c r="F46" s="68"/>
      <c r="G46" s="68"/>
      <c r="H46" s="68"/>
      <c r="I46" s="68"/>
      <c r="J46" s="68"/>
      <c r="K46" s="369"/>
      <c r="L46" s="65"/>
    </row>
    <row r="47" ht="23.25" customHeight="1" spans="1:12">
      <c r="A47" s="65"/>
      <c r="B47" s="760" t="s">
        <v>120</v>
      </c>
      <c r="C47" s="82"/>
      <c r="D47" s="82"/>
      <c r="E47" s="82"/>
      <c r="F47" s="82"/>
      <c r="G47" s="82"/>
      <c r="H47" s="82"/>
      <c r="I47" s="171"/>
      <c r="J47" s="171"/>
      <c r="K47" s="369"/>
      <c r="L47" s="65"/>
    </row>
    <row r="48" ht="23.25" customHeight="1" spans="1:12">
      <c r="A48" s="65"/>
      <c r="B48" s="496" t="s">
        <v>218</v>
      </c>
      <c r="C48" s="82"/>
      <c r="D48" s="82"/>
      <c r="E48" s="82"/>
      <c r="F48" s="82"/>
      <c r="G48" s="82"/>
      <c r="H48" s="82"/>
      <c r="I48" s="176"/>
      <c r="J48" s="176"/>
      <c r="K48" s="369"/>
      <c r="L48" s="65"/>
    </row>
    <row r="49" ht="23.25" customHeight="1" spans="1:12">
      <c r="A49" s="65"/>
      <c r="B49" s="435"/>
      <c r="C49" s="82"/>
      <c r="D49" s="82"/>
      <c r="E49" s="82"/>
      <c r="F49" s="82"/>
      <c r="G49" s="82"/>
      <c r="H49" s="82"/>
      <c r="I49" s="176"/>
      <c r="J49" s="176"/>
      <c r="K49" s="369"/>
      <c r="L49" s="65"/>
    </row>
    <row r="50" ht="23.25" customHeight="1" spans="1:12">
      <c r="A50" s="65"/>
      <c r="B50" s="435"/>
      <c r="C50" s="82"/>
      <c r="D50" s="82"/>
      <c r="E50" s="82"/>
      <c r="F50" s="82"/>
      <c r="G50" s="82"/>
      <c r="H50" s="82"/>
      <c r="I50" s="176"/>
      <c r="J50" s="176"/>
      <c r="K50" s="369"/>
      <c r="L50" s="65"/>
    </row>
    <row r="51" ht="23.25" customHeight="1" spans="1:12">
      <c r="A51" s="65"/>
      <c r="B51" s="435"/>
      <c r="C51" s="82"/>
      <c r="D51" s="82"/>
      <c r="E51" s="82"/>
      <c r="F51" s="82"/>
      <c r="G51" s="82"/>
      <c r="H51" s="82"/>
      <c r="I51" s="176"/>
      <c r="J51" s="176"/>
      <c r="K51" s="369"/>
      <c r="L51" s="65"/>
    </row>
    <row r="52" ht="23.25" customHeight="1" spans="1:12">
      <c r="A52" s="65"/>
      <c r="B52" s="435"/>
      <c r="C52" s="82"/>
      <c r="D52" s="82"/>
      <c r="E52" s="82"/>
      <c r="F52" s="82"/>
      <c r="G52" s="82"/>
      <c r="H52" s="82"/>
      <c r="I52" s="171"/>
      <c r="J52" s="171"/>
      <c r="K52" s="369"/>
      <c r="L52" s="65"/>
    </row>
    <row r="53" ht="23.25" customHeight="1" spans="2:12">
      <c r="B53" s="340"/>
      <c r="C53" s="682"/>
      <c r="D53" s="682"/>
      <c r="E53" s="682"/>
      <c r="F53" s="682"/>
      <c r="G53" s="682"/>
      <c r="H53" s="682"/>
      <c r="I53" s="645"/>
      <c r="J53" s="645"/>
      <c r="K53" s="446"/>
      <c r="L53" s="65"/>
    </row>
    <row r="54" ht="23.25" customHeight="1" spans="2:12">
      <c r="B54" s="35"/>
      <c r="C54" s="162"/>
      <c r="D54" s="162"/>
      <c r="E54" s="162"/>
      <c r="F54" s="162"/>
      <c r="G54" s="162"/>
      <c r="H54" s="162"/>
      <c r="I54" s="162"/>
      <c r="J54" s="162"/>
      <c r="K54" s="162"/>
      <c r="L54" s="65"/>
    </row>
    <row r="55" ht="23.25" customHeight="1" spans="2:12">
      <c r="B55" s="672"/>
      <c r="C55" s="106"/>
      <c r="D55" s="106"/>
      <c r="E55" s="106"/>
      <c r="F55" s="106"/>
      <c r="G55" s="106"/>
      <c r="H55" s="106"/>
      <c r="I55" s="106"/>
      <c r="J55" s="106"/>
      <c r="K55" s="106"/>
      <c r="L55" s="65"/>
    </row>
    <row r="56" ht="23.25" customHeight="1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65"/>
    </row>
    <row r="57" ht="23.25" customHeight="1" spans="2:12">
      <c r="B57" s="329"/>
      <c r="C57" s="449"/>
      <c r="D57" s="450"/>
      <c r="E57" s="451"/>
      <c r="F57" s="451"/>
      <c r="G57" s="452"/>
      <c r="H57" s="73"/>
      <c r="I57" s="668"/>
      <c r="J57" s="668"/>
      <c r="K57" s="73"/>
      <c r="L57" s="65"/>
    </row>
    <row r="58" ht="23.25" customHeight="1" spans="2:12">
      <c r="B58" s="453"/>
      <c r="C58" s="454"/>
      <c r="D58" s="454"/>
      <c r="E58" s="454"/>
      <c r="F58" s="454"/>
      <c r="G58" s="454"/>
      <c r="H58" s="454"/>
      <c r="I58" s="670"/>
      <c r="J58" s="670"/>
      <c r="K58" s="73"/>
      <c r="L58" s="65"/>
    </row>
    <row r="59" ht="23.25" customHeight="1" spans="2:12">
      <c r="B59" s="455"/>
      <c r="C59" s="83"/>
      <c r="D59" s="83"/>
      <c r="E59" s="83"/>
      <c r="F59" s="83"/>
      <c r="G59" s="83"/>
      <c r="H59" s="83"/>
      <c r="I59" s="109"/>
      <c r="J59" s="109"/>
      <c r="K59" s="447"/>
      <c r="L59" s="65"/>
    </row>
    <row r="60" ht="23.25" customHeight="1" spans="2:12">
      <c r="B60" s="455"/>
      <c r="C60" s="83"/>
      <c r="D60" s="83"/>
      <c r="E60" s="83"/>
      <c r="F60" s="83"/>
      <c r="G60" s="83"/>
      <c r="H60" s="83"/>
      <c r="I60" s="109"/>
      <c r="J60" s="109"/>
      <c r="K60" s="447"/>
      <c r="L60" s="65"/>
    </row>
    <row r="61" ht="23.25" customHeight="1" spans="2:12">
      <c r="B61" s="455"/>
      <c r="C61" s="83"/>
      <c r="D61" s="83"/>
      <c r="E61" s="83"/>
      <c r="F61" s="83"/>
      <c r="G61" s="83"/>
      <c r="H61" s="83"/>
      <c r="I61" s="109"/>
      <c r="J61" s="204"/>
      <c r="K61" s="447"/>
      <c r="L61" s="65"/>
    </row>
    <row r="62" ht="23.25" customHeight="1" spans="2:12">
      <c r="B62" s="455"/>
      <c r="C62" s="83"/>
      <c r="D62" s="83"/>
      <c r="E62" s="83"/>
      <c r="F62" s="83"/>
      <c r="G62" s="83"/>
      <c r="H62" s="83"/>
      <c r="I62" s="109"/>
      <c r="J62" s="109"/>
      <c r="K62" s="447"/>
      <c r="L62" s="65"/>
    </row>
    <row r="63" ht="23.25" customHeight="1" spans="2:12">
      <c r="B63" s="455"/>
      <c r="C63" s="83"/>
      <c r="D63" s="83"/>
      <c r="E63" s="83"/>
      <c r="F63" s="83"/>
      <c r="G63" s="83"/>
      <c r="H63" s="83"/>
      <c r="I63" s="109"/>
      <c r="J63" s="109"/>
      <c r="K63" s="447"/>
      <c r="L63" s="65"/>
    </row>
    <row r="64" ht="23.25" customHeight="1" spans="2:12">
      <c r="B64" s="455"/>
      <c r="C64" s="83"/>
      <c r="D64" s="83"/>
      <c r="E64" s="83"/>
      <c r="F64" s="83"/>
      <c r="G64" s="83"/>
      <c r="H64" s="83"/>
      <c r="I64" s="109"/>
      <c r="J64" s="204"/>
      <c r="K64" s="447"/>
      <c r="L64" s="65"/>
    </row>
    <row r="65" ht="23.25" customHeight="1" spans="2:12">
      <c r="B65" s="455"/>
      <c r="C65" s="83"/>
      <c r="D65" s="83"/>
      <c r="E65" s="83"/>
      <c r="F65" s="83"/>
      <c r="G65" s="83"/>
      <c r="H65" s="83"/>
      <c r="I65" s="204"/>
      <c r="J65" s="204"/>
      <c r="K65" s="447"/>
      <c r="L65" s="65"/>
    </row>
    <row r="66" ht="23.25" customHeight="1" spans="2:12">
      <c r="B66" s="456"/>
      <c r="C66" s="457"/>
      <c r="D66" s="457"/>
      <c r="E66" s="457"/>
      <c r="F66" s="457"/>
      <c r="G66" s="457"/>
      <c r="H66" s="457"/>
      <c r="I66" s="671"/>
      <c r="J66" s="671"/>
      <c r="K66" s="459"/>
      <c r="L66" s="65"/>
    </row>
    <row r="67" ht="23.25" customHeight="1" spans="2:12">
      <c r="B67" s="343"/>
      <c r="C67" s="106"/>
      <c r="D67" s="106"/>
      <c r="E67" s="106"/>
      <c r="F67" s="106"/>
      <c r="G67" s="106"/>
      <c r="H67" s="106"/>
      <c r="I67" s="106"/>
      <c r="J67" s="106"/>
      <c r="K67" s="106"/>
      <c r="L67" s="65"/>
    </row>
    <row r="68" ht="23.25" customHeight="1" spans="2:12">
      <c r="B68" s="112"/>
      <c r="C68" s="106"/>
      <c r="D68" s="106"/>
      <c r="E68" s="106"/>
      <c r="F68" s="106"/>
      <c r="G68" s="106"/>
      <c r="H68" s="106"/>
      <c r="I68" s="106"/>
      <c r="J68" s="106"/>
      <c r="K68" s="106"/>
      <c r="L68" s="65"/>
    </row>
    <row r="69" ht="23.25" customHeight="1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65"/>
    </row>
    <row r="70" ht="23.25" customHeight="1" spans="2:12">
      <c r="B70" s="329"/>
      <c r="C70" s="449"/>
      <c r="D70" s="450"/>
      <c r="E70" s="451"/>
      <c r="F70" s="451"/>
      <c r="G70" s="452"/>
      <c r="H70" s="73"/>
      <c r="I70" s="668"/>
      <c r="J70" s="668"/>
      <c r="K70" s="73"/>
      <c r="L70" s="65"/>
    </row>
    <row r="71" ht="23.25" customHeight="1" spans="2:12">
      <c r="B71" s="453"/>
      <c r="C71" s="454"/>
      <c r="D71" s="454"/>
      <c r="E71" s="454"/>
      <c r="F71" s="454"/>
      <c r="G71" s="454"/>
      <c r="H71" s="454"/>
      <c r="I71" s="670"/>
      <c r="J71" s="670"/>
      <c r="K71" s="73"/>
      <c r="L71" s="65"/>
    </row>
    <row r="72" ht="23.25" customHeight="1" spans="2:12">
      <c r="B72" s="455"/>
      <c r="C72" s="83"/>
      <c r="D72" s="83"/>
      <c r="E72" s="83"/>
      <c r="F72" s="83"/>
      <c r="G72" s="83"/>
      <c r="H72" s="83"/>
      <c r="I72" s="109"/>
      <c r="J72" s="109"/>
      <c r="K72" s="447"/>
      <c r="L72" s="65"/>
    </row>
    <row r="73" ht="23.25" customHeight="1" spans="2:12">
      <c r="B73" s="455"/>
      <c r="C73" s="83"/>
      <c r="D73" s="83"/>
      <c r="E73" s="83"/>
      <c r="F73" s="83"/>
      <c r="G73" s="83"/>
      <c r="H73" s="83"/>
      <c r="I73" s="109"/>
      <c r="J73" s="109"/>
      <c r="K73" s="447"/>
      <c r="L73" s="65"/>
    </row>
    <row r="74" ht="23.25" customHeight="1" spans="2:12">
      <c r="B74" s="455"/>
      <c r="C74" s="83"/>
      <c r="D74" s="83"/>
      <c r="E74" s="83"/>
      <c r="F74" s="83"/>
      <c r="G74" s="83"/>
      <c r="H74" s="83"/>
      <c r="I74" s="109"/>
      <c r="J74" s="109"/>
      <c r="K74" s="447"/>
      <c r="L74" s="65"/>
    </row>
    <row r="75" ht="23.25" customHeight="1" spans="2:12">
      <c r="B75" s="455"/>
      <c r="C75" s="83"/>
      <c r="D75" s="83"/>
      <c r="E75" s="83"/>
      <c r="F75" s="83"/>
      <c r="G75" s="83"/>
      <c r="H75" s="83"/>
      <c r="I75" s="109"/>
      <c r="J75" s="109"/>
      <c r="K75" s="447"/>
      <c r="L75" s="65"/>
    </row>
    <row r="76" ht="23.25" customHeight="1" spans="2:12">
      <c r="B76" s="455"/>
      <c r="C76" s="83"/>
      <c r="D76" s="83"/>
      <c r="E76" s="83"/>
      <c r="F76" s="83"/>
      <c r="G76" s="83"/>
      <c r="H76" s="83"/>
      <c r="I76" s="109"/>
      <c r="J76" s="109"/>
      <c r="K76" s="447"/>
      <c r="L76" s="65"/>
    </row>
    <row r="77" ht="23.25" customHeight="1" spans="2:12">
      <c r="B77" s="455"/>
      <c r="C77" s="83"/>
      <c r="D77" s="83"/>
      <c r="E77" s="83"/>
      <c r="F77" s="83"/>
      <c r="G77" s="83"/>
      <c r="H77" s="83"/>
      <c r="I77" s="109"/>
      <c r="J77" s="109"/>
      <c r="K77" s="447"/>
      <c r="L77" s="65"/>
    </row>
    <row r="78" ht="23.25" customHeight="1" spans="2:12">
      <c r="B78" s="456"/>
      <c r="C78" s="457"/>
      <c r="D78" s="457"/>
      <c r="E78" s="457"/>
      <c r="F78" s="457"/>
      <c r="G78" s="457"/>
      <c r="H78" s="457"/>
      <c r="I78" s="671"/>
      <c r="J78" s="671"/>
      <c r="K78" s="459"/>
      <c r="L78" s="65"/>
    </row>
    <row r="79" ht="23.25" customHeight="1" spans="2:12">
      <c r="B79" s="343"/>
      <c r="C79" s="106"/>
      <c r="D79" s="106"/>
      <c r="E79" s="106"/>
      <c r="F79" s="106"/>
      <c r="G79" s="106"/>
      <c r="H79" s="106"/>
      <c r="I79" s="106"/>
      <c r="J79" s="106"/>
      <c r="K79" s="106"/>
      <c r="L79" s="65"/>
    </row>
    <row r="80" ht="23.25" customHeight="1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65"/>
    </row>
    <row r="81" ht="23.25" customHeight="1" spans="2:12">
      <c r="B81" s="329"/>
      <c r="C81" s="458"/>
      <c r="D81" s="458"/>
      <c r="E81" s="458"/>
      <c r="F81" s="458"/>
      <c r="G81" s="458"/>
      <c r="H81" s="458"/>
      <c r="I81" s="181"/>
      <c r="J81" s="181"/>
      <c r="K81" s="458"/>
      <c r="L81" s="65"/>
    </row>
    <row r="82" ht="23.25" customHeight="1" spans="2:12">
      <c r="B82" s="453"/>
      <c r="C82" s="454"/>
      <c r="D82" s="454"/>
      <c r="E82" s="454"/>
      <c r="F82" s="454"/>
      <c r="G82" s="454"/>
      <c r="H82" s="454"/>
      <c r="I82" s="670"/>
      <c r="J82" s="670"/>
      <c r="K82" s="73"/>
      <c r="L82" s="65"/>
    </row>
    <row r="83" ht="23.25" customHeight="1" spans="2:12">
      <c r="B83" s="455"/>
      <c r="C83" s="83"/>
      <c r="D83" s="83"/>
      <c r="E83" s="83"/>
      <c r="F83" s="83"/>
      <c r="G83" s="83"/>
      <c r="H83" s="83"/>
      <c r="I83" s="204"/>
      <c r="J83" s="204"/>
      <c r="K83" s="447"/>
      <c r="L83" s="65"/>
    </row>
    <row r="84" ht="23.25" customHeight="1" spans="2:12">
      <c r="B84" s="455"/>
      <c r="C84" s="83"/>
      <c r="D84" s="83"/>
      <c r="E84" s="83"/>
      <c r="F84" s="83"/>
      <c r="G84" s="83"/>
      <c r="H84" s="83"/>
      <c r="I84" s="204"/>
      <c r="J84" s="204"/>
      <c r="K84" s="447"/>
      <c r="L84" s="65"/>
    </row>
    <row r="85" ht="23.25" customHeight="1" spans="2:12">
      <c r="B85" s="456"/>
      <c r="C85" s="457"/>
      <c r="D85" s="457"/>
      <c r="E85" s="457"/>
      <c r="F85" s="457"/>
      <c r="G85" s="457"/>
      <c r="H85" s="457"/>
      <c r="I85" s="671"/>
      <c r="J85" s="671"/>
      <c r="K85" s="447"/>
      <c r="L85" s="65"/>
    </row>
    <row r="86" ht="23.25" customHeight="1" spans="2:12">
      <c r="B86" s="343"/>
      <c r="C86" s="112"/>
      <c r="D86" s="112"/>
      <c r="E86" s="112"/>
      <c r="F86" s="112"/>
      <c r="G86" s="112"/>
      <c r="H86" s="112"/>
      <c r="I86" s="181"/>
      <c r="J86" s="181"/>
      <c r="K86" s="112"/>
      <c r="L86" s="65"/>
    </row>
    <row r="87" ht="23.25" customHeight="1" spans="2:12">
      <c r="B87" s="112"/>
      <c r="C87" s="112"/>
      <c r="D87" s="112"/>
      <c r="E87" s="112"/>
      <c r="F87" s="112"/>
      <c r="G87" s="112"/>
      <c r="H87" s="112"/>
      <c r="I87" s="181"/>
      <c r="J87" s="181"/>
      <c r="K87" s="112"/>
      <c r="L87" s="65"/>
    </row>
    <row r="88" ht="23.25" customHeight="1" spans="2:12">
      <c r="B88" s="112"/>
      <c r="C88" s="112"/>
      <c r="D88" s="112"/>
      <c r="E88" s="112"/>
      <c r="F88" s="112"/>
      <c r="G88" s="112"/>
      <c r="H88" s="112"/>
      <c r="I88" s="181"/>
      <c r="J88" s="181"/>
      <c r="K88" s="112"/>
      <c r="L88" s="65"/>
    </row>
    <row r="89" ht="23.25" customHeight="1" spans="2:12">
      <c r="B89" s="112"/>
      <c r="C89" s="112"/>
      <c r="D89" s="112"/>
      <c r="E89" s="112"/>
      <c r="F89" s="112"/>
      <c r="G89" s="112"/>
      <c r="H89" s="112"/>
      <c r="I89" s="181"/>
      <c r="J89" s="181"/>
      <c r="K89" s="112"/>
      <c r="L89" s="65"/>
    </row>
    <row r="90" ht="23.25" customHeight="1" spans="2:12">
      <c r="B90" s="112"/>
      <c r="C90" s="112"/>
      <c r="D90" s="112"/>
      <c r="E90" s="112"/>
      <c r="F90" s="112"/>
      <c r="G90" s="112"/>
      <c r="H90" s="112"/>
      <c r="I90" s="181"/>
      <c r="J90" s="181"/>
      <c r="K90" s="112"/>
      <c r="L90" s="65"/>
    </row>
    <row r="91" ht="23.25" customHeight="1" spans="2:12">
      <c r="B91" s="112"/>
      <c r="C91" s="112"/>
      <c r="D91" s="112"/>
      <c r="E91" s="112"/>
      <c r="F91" s="112"/>
      <c r="G91" s="112"/>
      <c r="H91" s="112"/>
      <c r="I91" s="181"/>
      <c r="J91" s="181"/>
      <c r="K91" s="112"/>
      <c r="L91" s="65"/>
    </row>
    <row r="92" ht="23.25" customHeight="1" spans="2:12">
      <c r="B92" s="112"/>
      <c r="C92" s="112"/>
      <c r="D92" s="112"/>
      <c r="E92" s="112"/>
      <c r="F92" s="112"/>
      <c r="G92" s="112"/>
      <c r="H92" s="112"/>
      <c r="I92" s="181"/>
      <c r="J92" s="181"/>
      <c r="K92" s="112"/>
      <c r="L92" s="65"/>
    </row>
    <row r="93" ht="23.25" customHeight="1" spans="2:12">
      <c r="B93" s="112"/>
      <c r="C93" s="112"/>
      <c r="D93" s="112"/>
      <c r="E93" s="112"/>
      <c r="F93" s="112"/>
      <c r="G93" s="112"/>
      <c r="H93" s="112"/>
      <c r="I93" s="181"/>
      <c r="J93" s="181"/>
      <c r="K93" s="112"/>
      <c r="L93" s="65"/>
    </row>
    <row r="94" ht="23.25" customHeight="1" spans="2:12">
      <c r="B94" s="112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ht="23.25" customHeight="1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ht="23.25" customHeight="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M228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327" t="s">
        <v>222</v>
      </c>
      <c r="C12" s="68"/>
      <c r="D12" s="68"/>
      <c r="E12" s="68"/>
      <c r="F12" s="68"/>
      <c r="G12" s="68"/>
      <c r="H12" s="68"/>
      <c r="I12" s="68"/>
      <c r="J12" s="68"/>
      <c r="K12" s="45"/>
      <c r="L12" s="30"/>
    </row>
    <row r="13" ht="50.1" customHeight="1" spans="2:12">
      <c r="B13" s="71" t="s">
        <v>190</v>
      </c>
      <c r="C13" s="348" t="s">
        <v>191</v>
      </c>
      <c r="D13" s="348" t="s">
        <v>192</v>
      </c>
      <c r="E13" s="348" t="s">
        <v>193</v>
      </c>
      <c r="F13" s="348" t="s">
        <v>194</v>
      </c>
      <c r="G13" s="348" t="s">
        <v>195</v>
      </c>
      <c r="H13" s="348" t="s">
        <v>196</v>
      </c>
      <c r="I13" s="348" t="s">
        <v>197</v>
      </c>
      <c r="J13" s="413" t="s">
        <v>198</v>
      </c>
      <c r="K13" s="45"/>
      <c r="L13" s="30"/>
    </row>
    <row r="14" ht="23.25" customHeight="1" spans="2:12">
      <c r="B14" s="689" t="s">
        <v>4</v>
      </c>
      <c r="C14" s="690"/>
      <c r="D14" s="690"/>
      <c r="E14" s="690"/>
      <c r="F14" s="690"/>
      <c r="G14" s="690"/>
      <c r="H14" s="690"/>
      <c r="I14" s="690"/>
      <c r="J14" s="755"/>
      <c r="K14" s="369"/>
      <c r="L14" s="30"/>
    </row>
    <row r="15" ht="23.25" customHeight="1" spans="2:12">
      <c r="B15" s="467" t="s">
        <v>16</v>
      </c>
      <c r="C15" s="176">
        <f>15</f>
        <v>15</v>
      </c>
      <c r="D15" s="176">
        <f>12+3</f>
        <v>15</v>
      </c>
      <c r="E15" s="474">
        <v>62</v>
      </c>
      <c r="F15" s="687">
        <v>54</v>
      </c>
      <c r="G15" s="474">
        <f t="shared" ref="G15:G23" si="0">IF(ISERROR(AVERAGE(E15:F15)),"_",(AVERAGE(E15:F15)))</f>
        <v>58</v>
      </c>
      <c r="H15" s="687">
        <v>1</v>
      </c>
      <c r="I15" s="687">
        <f>11+1</f>
        <v>12</v>
      </c>
      <c r="J15" s="489">
        <v>52</v>
      </c>
      <c r="K15" s="369"/>
      <c r="L15" s="30"/>
    </row>
    <row r="16" ht="23.25" customHeight="1" spans="2:12">
      <c r="B16" s="468" t="s">
        <v>215</v>
      </c>
      <c r="C16" s="176">
        <v>4</v>
      </c>
      <c r="D16" s="176">
        <v>4</v>
      </c>
      <c r="E16" s="82">
        <v>9</v>
      </c>
      <c r="F16" s="176">
        <v>11</v>
      </c>
      <c r="G16" s="82">
        <f t="shared" si="0"/>
        <v>10</v>
      </c>
      <c r="H16" s="176">
        <v>0</v>
      </c>
      <c r="I16" s="176">
        <v>0</v>
      </c>
      <c r="J16" s="381">
        <v>13</v>
      </c>
      <c r="K16" s="369"/>
      <c r="L16" s="30"/>
    </row>
    <row r="17" ht="23.25" customHeight="1" spans="2:12">
      <c r="B17" s="468" t="s">
        <v>38</v>
      </c>
      <c r="C17" s="176">
        <v>10</v>
      </c>
      <c r="D17" s="176">
        <v>10</v>
      </c>
      <c r="E17" s="82">
        <v>10</v>
      </c>
      <c r="F17" s="176">
        <v>9</v>
      </c>
      <c r="G17" s="82">
        <f t="shared" si="0"/>
        <v>9.5</v>
      </c>
      <c r="H17" s="176">
        <v>1</v>
      </c>
      <c r="I17" s="176">
        <v>0</v>
      </c>
      <c r="J17" s="381">
        <v>9</v>
      </c>
      <c r="K17" s="369"/>
      <c r="L17" s="30"/>
    </row>
    <row r="18" ht="23.25" customHeight="1" spans="2:12">
      <c r="B18" s="468" t="s">
        <v>49</v>
      </c>
      <c r="C18" s="176">
        <v>8</v>
      </c>
      <c r="D18" s="176">
        <v>6</v>
      </c>
      <c r="E18" s="82">
        <v>6</v>
      </c>
      <c r="F18" s="176">
        <v>5</v>
      </c>
      <c r="G18" s="82">
        <f t="shared" si="0"/>
        <v>5.5</v>
      </c>
      <c r="H18" s="176">
        <v>0</v>
      </c>
      <c r="I18" s="176">
        <v>0</v>
      </c>
      <c r="J18" s="381">
        <v>6</v>
      </c>
      <c r="K18" s="369"/>
      <c r="L18" s="30"/>
    </row>
    <row r="19" ht="23.25" customHeight="1" spans="2:12">
      <c r="B19" s="468" t="s">
        <v>216</v>
      </c>
      <c r="C19" s="176">
        <v>10</v>
      </c>
      <c r="D19" s="176">
        <v>10</v>
      </c>
      <c r="E19" s="82" t="s">
        <v>130</v>
      </c>
      <c r="F19" s="176">
        <v>8</v>
      </c>
      <c r="G19" s="82">
        <f t="shared" si="0"/>
        <v>8</v>
      </c>
      <c r="H19" s="176">
        <v>0</v>
      </c>
      <c r="I19" s="176">
        <v>0</v>
      </c>
      <c r="J19" s="381">
        <v>10</v>
      </c>
      <c r="K19" s="369"/>
      <c r="L19" s="30"/>
    </row>
    <row r="20" ht="23.25" customHeight="1" spans="2:12">
      <c r="B20" s="468" t="s">
        <v>25</v>
      </c>
      <c r="C20" s="176">
        <v>10</v>
      </c>
      <c r="D20" s="176">
        <v>9</v>
      </c>
      <c r="E20" s="82">
        <v>40</v>
      </c>
      <c r="F20" s="176">
        <v>32</v>
      </c>
      <c r="G20" s="82">
        <f t="shared" si="0"/>
        <v>36</v>
      </c>
      <c r="H20" s="176">
        <v>2</v>
      </c>
      <c r="I20" s="176">
        <f>6+3</f>
        <v>9</v>
      </c>
      <c r="J20" s="381">
        <v>29</v>
      </c>
      <c r="K20" s="369"/>
      <c r="L20" s="30"/>
    </row>
    <row r="21" ht="23.25" customHeight="1" spans="2:12">
      <c r="B21" s="468" t="s">
        <v>31</v>
      </c>
      <c r="C21" s="176">
        <v>10</v>
      </c>
      <c r="D21" s="176">
        <f>7+3</f>
        <v>10</v>
      </c>
      <c r="E21" s="82">
        <v>17</v>
      </c>
      <c r="F21" s="176">
        <v>19</v>
      </c>
      <c r="G21" s="82">
        <f t="shared" si="0"/>
        <v>18</v>
      </c>
      <c r="H21" s="176">
        <v>0</v>
      </c>
      <c r="I21" s="176">
        <v>0</v>
      </c>
      <c r="J21" s="381">
        <v>20</v>
      </c>
      <c r="K21" s="162"/>
      <c r="L21" s="30"/>
    </row>
    <row r="22" ht="23.25" customHeight="1" spans="1:12">
      <c r="A22" s="65"/>
      <c r="B22" s="469" t="s">
        <v>21</v>
      </c>
      <c r="C22" s="176">
        <v>10</v>
      </c>
      <c r="D22" s="176">
        <v>10</v>
      </c>
      <c r="E22" s="463">
        <v>40</v>
      </c>
      <c r="F22" s="475">
        <v>37</v>
      </c>
      <c r="G22" s="463">
        <f t="shared" si="0"/>
        <v>38.5</v>
      </c>
      <c r="H22" s="475">
        <v>0</v>
      </c>
      <c r="I22" s="475">
        <v>3</v>
      </c>
      <c r="J22" s="761">
        <v>37</v>
      </c>
      <c r="K22" s="30"/>
      <c r="L22" s="30"/>
    </row>
    <row r="23" ht="23.25" customHeight="1" spans="1:12">
      <c r="A23" s="65"/>
      <c r="B23" s="470" t="s">
        <v>200</v>
      </c>
      <c r="C23" s="729">
        <f>SUM(C15:C22)</f>
        <v>77</v>
      </c>
      <c r="D23" s="729">
        <f>SUM(D15:D22)</f>
        <v>74</v>
      </c>
      <c r="E23" s="471">
        <f>SUM(E15:E22)</f>
        <v>184</v>
      </c>
      <c r="F23" s="729">
        <f>SUM(F15:F22)</f>
        <v>175</v>
      </c>
      <c r="G23" s="471">
        <f t="shared" si="0"/>
        <v>179.5</v>
      </c>
      <c r="H23" s="729">
        <f>SUM(H15:H22)</f>
        <v>4</v>
      </c>
      <c r="I23" s="729">
        <f>SUM(I15:I22)</f>
        <v>24</v>
      </c>
      <c r="J23" s="733">
        <f>SUM(J15:J22)</f>
        <v>176</v>
      </c>
      <c r="K23" s="45"/>
      <c r="L23" s="30"/>
    </row>
    <row r="24" ht="23.25" customHeight="1" spans="1:12">
      <c r="A24" s="65"/>
      <c r="B24" s="689" t="s">
        <v>3</v>
      </c>
      <c r="C24" s="697"/>
      <c r="D24" s="697"/>
      <c r="E24" s="472"/>
      <c r="F24" s="697"/>
      <c r="G24" s="472"/>
      <c r="H24" s="697"/>
      <c r="I24" s="697"/>
      <c r="J24" s="698"/>
      <c r="K24" s="45"/>
      <c r="L24" s="30"/>
    </row>
    <row r="25" ht="23.25" customHeight="1" spans="1:12">
      <c r="A25" s="65"/>
      <c r="B25" s="749" t="s">
        <v>87</v>
      </c>
      <c r="C25" s="176">
        <v>20</v>
      </c>
      <c r="D25" s="176">
        <v>20</v>
      </c>
      <c r="E25" s="474" t="s">
        <v>130</v>
      </c>
      <c r="F25" s="176">
        <v>20</v>
      </c>
      <c r="G25" s="82">
        <f>IF(ISERROR(AVERAGE(E25:F25)),"_",(AVERAGE(E25:F25)))</f>
        <v>20</v>
      </c>
      <c r="H25" s="176">
        <v>1</v>
      </c>
      <c r="I25" s="176">
        <v>0</v>
      </c>
      <c r="J25" s="381">
        <v>19</v>
      </c>
      <c r="K25" s="369"/>
      <c r="L25" s="30"/>
    </row>
    <row r="26" ht="23.25" customHeight="1" spans="1:12">
      <c r="A26" s="65"/>
      <c r="B26" s="749" t="s">
        <v>54</v>
      </c>
      <c r="C26" s="176">
        <v>15</v>
      </c>
      <c r="D26" s="176">
        <v>15</v>
      </c>
      <c r="E26" s="82">
        <v>41</v>
      </c>
      <c r="F26" s="176">
        <v>30</v>
      </c>
      <c r="G26" s="82">
        <f t="shared" ref="G26:G44" si="1">IF(ISERROR(AVERAGE(E26:F26)),"_",(AVERAGE(E26:F26)))</f>
        <v>35.5</v>
      </c>
      <c r="H26" s="176">
        <v>2</v>
      </c>
      <c r="I26" s="176">
        <f>7+11</f>
        <v>18</v>
      </c>
      <c r="J26" s="381">
        <v>21</v>
      </c>
      <c r="K26" s="369"/>
      <c r="L26" s="30"/>
    </row>
    <row r="27" ht="23.25" customHeight="1" spans="1:12">
      <c r="A27" s="65"/>
      <c r="B27" s="749" t="s">
        <v>16</v>
      </c>
      <c r="C27" s="176">
        <f>20</f>
        <v>20</v>
      </c>
      <c r="D27" s="176">
        <f>15+6</f>
        <v>21</v>
      </c>
      <c r="E27" s="82">
        <v>50</v>
      </c>
      <c r="F27" s="176">
        <v>39</v>
      </c>
      <c r="G27" s="82">
        <f t="shared" si="1"/>
        <v>44.5</v>
      </c>
      <c r="H27" s="176">
        <v>0</v>
      </c>
      <c r="I27" s="176">
        <f>10+6</f>
        <v>16</v>
      </c>
      <c r="J27" s="381">
        <v>40</v>
      </c>
      <c r="K27" s="369"/>
      <c r="L27" s="30"/>
    </row>
    <row r="28" ht="23.25" customHeight="1" spans="1:12">
      <c r="A28" s="65"/>
      <c r="B28" s="749" t="s">
        <v>58</v>
      </c>
      <c r="C28" s="176">
        <v>12</v>
      </c>
      <c r="D28" s="176">
        <v>8</v>
      </c>
      <c r="E28" s="82">
        <v>29</v>
      </c>
      <c r="F28" s="176">
        <v>23</v>
      </c>
      <c r="G28" s="82">
        <f t="shared" si="1"/>
        <v>26</v>
      </c>
      <c r="H28" s="176">
        <f>2+1</f>
        <v>3</v>
      </c>
      <c r="I28" s="176">
        <f>1+8</f>
        <v>9</v>
      </c>
      <c r="J28" s="381">
        <v>17</v>
      </c>
      <c r="K28" s="369"/>
      <c r="L28" s="30"/>
    </row>
    <row r="29" ht="23.25" customHeight="1" spans="1:12">
      <c r="A29" s="65"/>
      <c r="B29" s="749" t="s">
        <v>217</v>
      </c>
      <c r="C29" s="176">
        <v>15</v>
      </c>
      <c r="D29" s="176">
        <v>15</v>
      </c>
      <c r="E29" s="82">
        <v>43</v>
      </c>
      <c r="F29" s="176">
        <v>31</v>
      </c>
      <c r="G29" s="82">
        <f t="shared" si="1"/>
        <v>37</v>
      </c>
      <c r="H29" s="176">
        <v>0</v>
      </c>
      <c r="I29" s="176">
        <f>6+2</f>
        <v>8</v>
      </c>
      <c r="J29" s="381">
        <v>35</v>
      </c>
      <c r="K29" s="369"/>
      <c r="L29" s="30"/>
    </row>
    <row r="30" ht="23.25" customHeight="1" spans="1:12">
      <c r="A30" s="65"/>
      <c r="B30" s="749" t="s">
        <v>38</v>
      </c>
      <c r="C30" s="176">
        <v>22</v>
      </c>
      <c r="D30" s="176">
        <v>22</v>
      </c>
      <c r="E30" s="82">
        <v>58</v>
      </c>
      <c r="F30" s="176">
        <v>43</v>
      </c>
      <c r="G30" s="82">
        <f t="shared" si="1"/>
        <v>50.5</v>
      </c>
      <c r="H30" s="176">
        <v>1</v>
      </c>
      <c r="I30" s="176">
        <v>15</v>
      </c>
      <c r="J30" s="381">
        <v>42</v>
      </c>
      <c r="K30" s="369"/>
      <c r="L30" s="30"/>
    </row>
    <row r="31" ht="23.25" customHeight="1" spans="1:12">
      <c r="A31" s="65"/>
      <c r="B31" s="749" t="s">
        <v>49</v>
      </c>
      <c r="C31" s="176">
        <v>20</v>
      </c>
      <c r="D31" s="176">
        <v>17</v>
      </c>
      <c r="E31" s="82">
        <v>52</v>
      </c>
      <c r="F31" s="176">
        <v>35</v>
      </c>
      <c r="G31" s="82">
        <f t="shared" si="1"/>
        <v>43.5</v>
      </c>
      <c r="H31" s="176">
        <v>0</v>
      </c>
      <c r="I31" s="176">
        <f>4+2</f>
        <v>6</v>
      </c>
      <c r="J31" s="381">
        <v>46</v>
      </c>
      <c r="K31" s="369"/>
      <c r="L31" s="30"/>
    </row>
    <row r="32" ht="23.25" customHeight="1" spans="1:12">
      <c r="A32" s="65"/>
      <c r="B32" s="749" t="s">
        <v>34</v>
      </c>
      <c r="C32" s="176">
        <v>18</v>
      </c>
      <c r="D32" s="176">
        <v>18</v>
      </c>
      <c r="E32" s="82">
        <v>55</v>
      </c>
      <c r="F32" s="176">
        <v>37</v>
      </c>
      <c r="G32" s="82">
        <f t="shared" si="1"/>
        <v>46</v>
      </c>
      <c r="H32" s="176">
        <v>0</v>
      </c>
      <c r="I32" s="176">
        <v>18</v>
      </c>
      <c r="J32" s="381">
        <v>37</v>
      </c>
      <c r="K32" s="162"/>
      <c r="L32" s="30"/>
    </row>
    <row r="33" ht="23.25" customHeight="1" spans="1:12">
      <c r="A33" s="65"/>
      <c r="B33" s="749" t="s">
        <v>73</v>
      </c>
      <c r="C33" s="176">
        <v>15</v>
      </c>
      <c r="D33" s="176">
        <v>14</v>
      </c>
      <c r="E33" s="82">
        <v>35</v>
      </c>
      <c r="F33" s="176">
        <v>25</v>
      </c>
      <c r="G33" s="82">
        <f t="shared" si="1"/>
        <v>30</v>
      </c>
      <c r="H33" s="176">
        <f>2+4</f>
        <v>6</v>
      </c>
      <c r="I33" s="176">
        <f>5+4</f>
        <v>9</v>
      </c>
      <c r="J33" s="381">
        <v>20</v>
      </c>
      <c r="K33" s="162"/>
      <c r="L33" s="30"/>
    </row>
    <row r="34" ht="23.25" customHeight="1" spans="1:12">
      <c r="A34" s="65"/>
      <c r="B34" s="751" t="s">
        <v>92</v>
      </c>
      <c r="C34" s="176">
        <v>11</v>
      </c>
      <c r="D34" s="176">
        <v>11</v>
      </c>
      <c r="E34" s="82" t="s">
        <v>130</v>
      </c>
      <c r="F34" s="176">
        <v>11</v>
      </c>
      <c r="G34" s="82">
        <f t="shared" si="1"/>
        <v>11</v>
      </c>
      <c r="H34" s="176">
        <v>0</v>
      </c>
      <c r="I34" s="176">
        <v>0</v>
      </c>
      <c r="J34" s="381">
        <v>11</v>
      </c>
      <c r="K34" s="39"/>
      <c r="L34" s="30"/>
    </row>
    <row r="35" ht="23.25" customHeight="1" spans="1:12">
      <c r="A35" s="65"/>
      <c r="B35" s="749" t="s">
        <v>25</v>
      </c>
      <c r="C35" s="176">
        <v>20</v>
      </c>
      <c r="D35" s="176">
        <v>11</v>
      </c>
      <c r="E35" s="82">
        <v>41</v>
      </c>
      <c r="F35" s="176">
        <v>22</v>
      </c>
      <c r="G35" s="82">
        <f t="shared" si="1"/>
        <v>31.5</v>
      </c>
      <c r="H35" s="176">
        <v>1</v>
      </c>
      <c r="I35" s="176">
        <v>16</v>
      </c>
      <c r="J35" s="381">
        <v>24</v>
      </c>
      <c r="K35" s="45"/>
      <c r="L35" s="30"/>
    </row>
    <row r="36" ht="23.25" customHeight="1" spans="1:12">
      <c r="A36" s="65"/>
      <c r="B36" s="749" t="s">
        <v>31</v>
      </c>
      <c r="C36" s="176">
        <v>22</v>
      </c>
      <c r="D36" s="176">
        <f>12+4</f>
        <v>16</v>
      </c>
      <c r="E36" s="82">
        <v>46</v>
      </c>
      <c r="F36" s="176">
        <v>22</v>
      </c>
      <c r="G36" s="82">
        <f t="shared" si="1"/>
        <v>34</v>
      </c>
      <c r="H36" s="176">
        <f>1+6</f>
        <v>7</v>
      </c>
      <c r="I36" s="176">
        <f>19+1</f>
        <v>20</v>
      </c>
      <c r="J36" s="381">
        <v>23</v>
      </c>
      <c r="K36" s="45"/>
      <c r="L36" s="30"/>
    </row>
    <row r="37" ht="23.25" customHeight="1" spans="1:12">
      <c r="A37" s="65"/>
      <c r="B37" s="749" t="s">
        <v>21</v>
      </c>
      <c r="C37" s="176">
        <v>20</v>
      </c>
      <c r="D37" s="176">
        <v>9</v>
      </c>
      <c r="E37" s="82">
        <v>41</v>
      </c>
      <c r="F37" s="176">
        <v>38</v>
      </c>
      <c r="G37" s="82">
        <f t="shared" si="1"/>
        <v>39.5</v>
      </c>
      <c r="H37" s="176">
        <v>0</v>
      </c>
      <c r="I37" s="176">
        <f>2+12</f>
        <v>14</v>
      </c>
      <c r="J37" s="381">
        <v>27</v>
      </c>
      <c r="K37" s="369"/>
      <c r="L37" s="30"/>
    </row>
    <row r="38" ht="23.25" customHeight="1" spans="1:12">
      <c r="A38" s="65"/>
      <c r="B38" s="749" t="s">
        <v>42</v>
      </c>
      <c r="C38" s="176">
        <v>24</v>
      </c>
      <c r="D38" s="176">
        <v>24</v>
      </c>
      <c r="E38" s="82">
        <v>58</v>
      </c>
      <c r="F38" s="176">
        <v>39</v>
      </c>
      <c r="G38" s="82">
        <f t="shared" si="1"/>
        <v>48.5</v>
      </c>
      <c r="H38" s="176">
        <v>0</v>
      </c>
      <c r="I38" s="176">
        <v>17</v>
      </c>
      <c r="J38" s="381">
        <v>41</v>
      </c>
      <c r="K38" s="369"/>
      <c r="L38" s="30"/>
    </row>
    <row r="39" ht="23.25" customHeight="1" spans="1:12">
      <c r="A39" s="65"/>
      <c r="B39" s="749" t="s">
        <v>66</v>
      </c>
      <c r="C39" s="176">
        <v>15</v>
      </c>
      <c r="D39" s="176">
        <v>15</v>
      </c>
      <c r="E39" s="82">
        <v>32</v>
      </c>
      <c r="F39" s="176">
        <v>21</v>
      </c>
      <c r="G39" s="82">
        <f t="shared" si="1"/>
        <v>26.5</v>
      </c>
      <c r="H39" s="176">
        <f>5+8</f>
        <v>13</v>
      </c>
      <c r="I39" s="176">
        <f>7+1</f>
        <v>8</v>
      </c>
      <c r="J39" s="381">
        <v>11</v>
      </c>
      <c r="K39" s="369"/>
      <c r="L39" s="30"/>
    </row>
    <row r="40" ht="23.25" customHeight="1" spans="1:12">
      <c r="A40" s="65"/>
      <c r="B40" s="749" t="s">
        <v>70</v>
      </c>
      <c r="C40" s="176">
        <v>20</v>
      </c>
      <c r="D40" s="176">
        <f>14+6</f>
        <v>20</v>
      </c>
      <c r="E40" s="82">
        <v>46</v>
      </c>
      <c r="F40" s="176">
        <v>35</v>
      </c>
      <c r="G40" s="82">
        <f t="shared" si="1"/>
        <v>40.5</v>
      </c>
      <c r="H40" s="176">
        <v>1</v>
      </c>
      <c r="I40" s="176">
        <f>15+1</f>
        <v>16</v>
      </c>
      <c r="J40" s="381">
        <v>34</v>
      </c>
      <c r="K40" s="369"/>
      <c r="L40" s="30"/>
    </row>
    <row r="41" ht="23.25" customHeight="1" spans="1:12">
      <c r="A41" s="65"/>
      <c r="B41" s="749" t="s">
        <v>81</v>
      </c>
      <c r="C41" s="176">
        <v>15</v>
      </c>
      <c r="D41" s="176">
        <v>14</v>
      </c>
      <c r="E41" s="82">
        <v>25</v>
      </c>
      <c r="F41" s="176">
        <v>25</v>
      </c>
      <c r="G41" s="82">
        <f t="shared" si="1"/>
        <v>25</v>
      </c>
      <c r="H41" s="176">
        <v>0</v>
      </c>
      <c r="I41" s="176">
        <v>0</v>
      </c>
      <c r="J41" s="381">
        <v>25</v>
      </c>
      <c r="K41" s="369"/>
      <c r="L41" s="30"/>
    </row>
    <row r="42" ht="23.25" customHeight="1" spans="1:12">
      <c r="A42" s="65"/>
      <c r="B42" s="752" t="s">
        <v>46</v>
      </c>
      <c r="C42" s="176">
        <v>20</v>
      </c>
      <c r="D42" s="176">
        <f>14+7</f>
        <v>21</v>
      </c>
      <c r="E42" s="463">
        <v>48</v>
      </c>
      <c r="F42" s="475">
        <v>35</v>
      </c>
      <c r="G42" s="463">
        <f t="shared" si="1"/>
        <v>41.5</v>
      </c>
      <c r="H42" s="475">
        <v>2</v>
      </c>
      <c r="I42" s="475">
        <f>17+3</f>
        <v>20</v>
      </c>
      <c r="J42" s="761">
        <v>33</v>
      </c>
      <c r="K42" s="369"/>
      <c r="L42" s="30"/>
    </row>
    <row r="43" ht="23.25" customHeight="1" spans="1:12">
      <c r="A43" s="65"/>
      <c r="B43" s="689" t="s">
        <v>202</v>
      </c>
      <c r="C43" s="471">
        <f>SUM(C25:C42)</f>
        <v>324</v>
      </c>
      <c r="D43" s="471">
        <f>SUM(D25:D42)</f>
        <v>291</v>
      </c>
      <c r="E43" s="471">
        <f>SUM(E25:E42)</f>
        <v>700</v>
      </c>
      <c r="F43" s="471">
        <f>SUM(F25:F42)</f>
        <v>531</v>
      </c>
      <c r="G43" s="471">
        <f t="shared" si="1"/>
        <v>615.5</v>
      </c>
      <c r="H43" s="471">
        <f>SUM(H25:H42)</f>
        <v>37</v>
      </c>
      <c r="I43" s="471">
        <f>SUM(I25:I42)</f>
        <v>210</v>
      </c>
      <c r="J43" s="733">
        <f>SUM(J25:J42)</f>
        <v>506</v>
      </c>
      <c r="K43" s="39"/>
      <c r="L43" s="30"/>
    </row>
    <row r="44" ht="23.25" customHeight="1" spans="1:12">
      <c r="A44" s="65"/>
      <c r="B44" s="187" t="s">
        <v>203</v>
      </c>
      <c r="C44" s="85">
        <f>C23+C43</f>
        <v>401</v>
      </c>
      <c r="D44" s="85">
        <f>D23+D43</f>
        <v>365</v>
      </c>
      <c r="E44" s="738">
        <f>E23+E43</f>
        <v>884</v>
      </c>
      <c r="F44" s="85">
        <f>F23+F43</f>
        <v>706</v>
      </c>
      <c r="G44" s="754">
        <f t="shared" si="1"/>
        <v>795</v>
      </c>
      <c r="H44" s="85">
        <f>H23+H43</f>
        <v>41</v>
      </c>
      <c r="I44" s="85">
        <f>I23+I43</f>
        <v>234</v>
      </c>
      <c r="J44" s="86">
        <f>J23+J43</f>
        <v>682</v>
      </c>
      <c r="K44" s="45"/>
      <c r="L44" s="30"/>
    </row>
    <row r="45" ht="23.25" customHeight="1" spans="1:12">
      <c r="A45" s="65"/>
      <c r="B45" s="35" t="s">
        <v>134</v>
      </c>
      <c r="C45" s="68"/>
      <c r="D45" s="68"/>
      <c r="E45" s="68"/>
      <c r="F45" s="68"/>
      <c r="G45" s="68"/>
      <c r="H45" s="68"/>
      <c r="I45" s="68"/>
      <c r="J45" s="68"/>
      <c r="K45" s="45"/>
      <c r="L45" s="30"/>
    </row>
    <row r="46" ht="23.25" customHeight="1" spans="1:12">
      <c r="A46" s="65"/>
      <c r="B46" s="67" t="s">
        <v>204</v>
      </c>
      <c r="C46" s="68"/>
      <c r="D46" s="68"/>
      <c r="E46" s="68"/>
      <c r="F46" s="68"/>
      <c r="G46" s="68"/>
      <c r="H46" s="68"/>
      <c r="I46" s="68"/>
      <c r="J46" s="68"/>
      <c r="K46" s="369"/>
      <c r="L46" s="30"/>
    </row>
    <row r="47" ht="23.25" customHeight="1" spans="1:12">
      <c r="A47" s="65"/>
      <c r="B47" s="760" t="s">
        <v>120</v>
      </c>
      <c r="C47" s="82"/>
      <c r="D47" s="82"/>
      <c r="E47" s="82"/>
      <c r="F47" s="82"/>
      <c r="G47" s="82"/>
      <c r="H47" s="82"/>
      <c r="I47" s="171"/>
      <c r="J47" s="171"/>
      <c r="K47" s="369"/>
      <c r="L47" s="30"/>
    </row>
    <row r="48" ht="23.25" customHeight="1" spans="1:12">
      <c r="A48" s="65"/>
      <c r="B48" s="496" t="s">
        <v>218</v>
      </c>
      <c r="C48" s="82"/>
      <c r="D48" s="82"/>
      <c r="E48" s="82"/>
      <c r="F48" s="82"/>
      <c r="G48" s="82"/>
      <c r="H48" s="82"/>
      <c r="I48" s="176"/>
      <c r="J48" s="176"/>
      <c r="K48" s="369"/>
      <c r="L48" s="30"/>
    </row>
    <row r="49" ht="23.25" customHeight="1" spans="1:12">
      <c r="A49" s="65"/>
      <c r="B49" s="435"/>
      <c r="C49" s="82"/>
      <c r="D49" s="82"/>
      <c r="E49" s="82"/>
      <c r="F49" s="82"/>
      <c r="G49" s="82"/>
      <c r="H49" s="82"/>
      <c r="I49" s="176"/>
      <c r="J49" s="176"/>
      <c r="K49" s="369"/>
      <c r="L49" s="30"/>
    </row>
    <row r="50" ht="23.25" customHeight="1" spans="1:12">
      <c r="A50" s="65"/>
      <c r="B50" s="455"/>
      <c r="C50" s="83"/>
      <c r="D50" s="83"/>
      <c r="E50" s="83"/>
      <c r="F50" s="83"/>
      <c r="G50" s="83"/>
      <c r="H50" s="83"/>
      <c r="I50" s="109"/>
      <c r="J50" s="109"/>
      <c r="K50" s="447"/>
      <c r="L50" s="65"/>
    </row>
    <row r="51" ht="23.25" customHeight="1" spans="1:12">
      <c r="A51" s="65"/>
      <c r="B51" s="455"/>
      <c r="C51" s="83"/>
      <c r="D51" s="83"/>
      <c r="E51" s="83"/>
      <c r="F51" s="83"/>
      <c r="G51" s="83"/>
      <c r="H51" s="83"/>
      <c r="I51" s="109"/>
      <c r="J51" s="109"/>
      <c r="K51" s="447"/>
      <c r="L51" s="65"/>
    </row>
    <row r="52" ht="23.25" customHeight="1" spans="1:12">
      <c r="A52" s="65"/>
      <c r="B52" s="455"/>
      <c r="C52" s="83"/>
      <c r="D52" s="83"/>
      <c r="E52" s="83"/>
      <c r="F52" s="83"/>
      <c r="G52" s="83"/>
      <c r="H52" s="83"/>
      <c r="I52" s="204"/>
      <c r="J52" s="204"/>
      <c r="K52" s="447"/>
      <c r="L52" s="65"/>
    </row>
    <row r="53" ht="23.25" customHeight="1" spans="2:12">
      <c r="B53" s="456"/>
      <c r="C53" s="457"/>
      <c r="D53" s="457"/>
      <c r="E53" s="457"/>
      <c r="F53" s="457"/>
      <c r="G53" s="457"/>
      <c r="H53" s="457"/>
      <c r="I53" s="671"/>
      <c r="J53" s="671"/>
      <c r="K53" s="459"/>
      <c r="L53" s="65"/>
    </row>
    <row r="54" ht="23.25" customHeight="1" spans="2:12">
      <c r="B54" s="343"/>
      <c r="C54" s="106"/>
      <c r="D54" s="106"/>
      <c r="E54" s="106"/>
      <c r="F54" s="106"/>
      <c r="G54" s="106"/>
      <c r="H54" s="106"/>
      <c r="I54" s="106"/>
      <c r="J54" s="106"/>
      <c r="K54" s="106"/>
      <c r="L54" s="65"/>
    </row>
    <row r="55" ht="23.25" customHeight="1" spans="2:12">
      <c r="B55" s="672"/>
      <c r="C55" s="106"/>
      <c r="D55" s="106"/>
      <c r="E55" s="106"/>
      <c r="F55" s="106"/>
      <c r="G55" s="106"/>
      <c r="H55" s="106"/>
      <c r="I55" s="106"/>
      <c r="J55" s="106"/>
      <c r="K55" s="106"/>
      <c r="L55" s="65"/>
    </row>
    <row r="56" ht="23.25" customHeight="1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65"/>
    </row>
    <row r="57" ht="23.25" customHeight="1" spans="2:12">
      <c r="B57" s="329"/>
      <c r="C57" s="449"/>
      <c r="D57" s="450"/>
      <c r="E57" s="451"/>
      <c r="F57" s="451"/>
      <c r="G57" s="452"/>
      <c r="H57" s="73"/>
      <c r="I57" s="668"/>
      <c r="J57" s="668"/>
      <c r="K57" s="73"/>
      <c r="L57" s="65"/>
    </row>
    <row r="58" ht="23.25" customHeight="1" spans="2:12">
      <c r="B58" s="453"/>
      <c r="C58" s="454"/>
      <c r="D58" s="454"/>
      <c r="E58" s="454"/>
      <c r="F58" s="454"/>
      <c r="G58" s="454"/>
      <c r="H58" s="454"/>
      <c r="I58" s="670"/>
      <c r="J58" s="670"/>
      <c r="K58" s="73"/>
      <c r="L58" s="65"/>
    </row>
    <row r="59" ht="23.25" customHeight="1" spans="2:12">
      <c r="B59" s="455"/>
      <c r="C59" s="83"/>
      <c r="D59" s="83"/>
      <c r="E59" s="83"/>
      <c r="F59" s="83"/>
      <c r="G59" s="83"/>
      <c r="H59" s="83"/>
      <c r="I59" s="109"/>
      <c r="J59" s="109"/>
      <c r="K59" s="447"/>
      <c r="L59" s="65"/>
    </row>
    <row r="60" ht="23.25" customHeight="1" spans="2:12">
      <c r="B60" s="455"/>
      <c r="C60" s="83"/>
      <c r="D60" s="83"/>
      <c r="E60" s="83"/>
      <c r="F60" s="83"/>
      <c r="G60" s="83"/>
      <c r="H60" s="83"/>
      <c r="I60" s="109"/>
      <c r="J60" s="109"/>
      <c r="K60" s="447"/>
      <c r="L60" s="65"/>
    </row>
    <row r="61" ht="23.25" customHeight="1" spans="2:12">
      <c r="B61" s="455"/>
      <c r="C61" s="83"/>
      <c r="D61" s="83"/>
      <c r="E61" s="83"/>
      <c r="F61" s="83"/>
      <c r="G61" s="83"/>
      <c r="H61" s="83"/>
      <c r="I61" s="109"/>
      <c r="J61" s="204"/>
      <c r="K61" s="447"/>
      <c r="L61" s="65"/>
    </row>
    <row r="62" ht="23.25" customHeight="1" spans="2:12">
      <c r="B62" s="455"/>
      <c r="C62" s="83"/>
      <c r="D62" s="83"/>
      <c r="E62" s="83"/>
      <c r="F62" s="83"/>
      <c r="G62" s="83"/>
      <c r="H62" s="83"/>
      <c r="I62" s="109"/>
      <c r="J62" s="109"/>
      <c r="K62" s="447"/>
      <c r="L62" s="65"/>
    </row>
    <row r="63" ht="23.25" customHeight="1" spans="2:12">
      <c r="B63" s="455"/>
      <c r="C63" s="83"/>
      <c r="D63" s="83"/>
      <c r="E63" s="83"/>
      <c r="F63" s="83"/>
      <c r="G63" s="83"/>
      <c r="H63" s="83"/>
      <c r="I63" s="109"/>
      <c r="J63" s="109"/>
      <c r="K63" s="447"/>
      <c r="L63" s="65"/>
    </row>
    <row r="64" ht="23.25" customHeight="1" spans="2:12">
      <c r="B64" s="455"/>
      <c r="C64" s="83"/>
      <c r="D64" s="83"/>
      <c r="E64" s="83"/>
      <c r="F64" s="83"/>
      <c r="G64" s="83"/>
      <c r="H64" s="83"/>
      <c r="I64" s="109"/>
      <c r="J64" s="204"/>
      <c r="K64" s="447"/>
      <c r="L64" s="65"/>
    </row>
    <row r="65" ht="23.25" customHeight="1" spans="2:12">
      <c r="B65" s="455"/>
      <c r="C65" s="83"/>
      <c r="D65" s="83"/>
      <c r="E65" s="83"/>
      <c r="F65" s="83"/>
      <c r="G65" s="83"/>
      <c r="H65" s="83"/>
      <c r="I65" s="204"/>
      <c r="J65" s="204"/>
      <c r="K65" s="447"/>
      <c r="L65" s="65"/>
    </row>
    <row r="66" ht="23.25" customHeight="1" spans="2:12">
      <c r="B66" s="456"/>
      <c r="C66" s="457"/>
      <c r="D66" s="457"/>
      <c r="E66" s="457"/>
      <c r="F66" s="457"/>
      <c r="G66" s="457"/>
      <c r="H66" s="457"/>
      <c r="I66" s="671"/>
      <c r="J66" s="671"/>
      <c r="K66" s="459"/>
      <c r="L66" s="65"/>
    </row>
    <row r="67" ht="23.25" customHeight="1" spans="2:12">
      <c r="B67" s="343"/>
      <c r="C67" s="106"/>
      <c r="D67" s="106"/>
      <c r="E67" s="106"/>
      <c r="F67" s="106"/>
      <c r="G67" s="106"/>
      <c r="H67" s="106"/>
      <c r="I67" s="106"/>
      <c r="J67" s="106"/>
      <c r="K67" s="106"/>
      <c r="L67" s="65"/>
    </row>
    <row r="68" ht="23.25" customHeight="1" spans="2:12">
      <c r="B68" s="112"/>
      <c r="C68" s="106"/>
      <c r="D68" s="106"/>
      <c r="E68" s="106"/>
      <c r="F68" s="106"/>
      <c r="G68" s="106"/>
      <c r="H68" s="106"/>
      <c r="I68" s="106"/>
      <c r="J68" s="106"/>
      <c r="K68" s="106"/>
      <c r="L68" s="65"/>
    </row>
    <row r="69" ht="23.25" customHeight="1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65"/>
    </row>
    <row r="70" ht="23.25" customHeight="1" spans="2:12">
      <c r="B70" s="329"/>
      <c r="C70" s="449"/>
      <c r="D70" s="450"/>
      <c r="E70" s="451"/>
      <c r="F70" s="451"/>
      <c r="G70" s="452"/>
      <c r="H70" s="73"/>
      <c r="I70" s="668"/>
      <c r="J70" s="668"/>
      <c r="K70" s="73"/>
      <c r="L70" s="65"/>
    </row>
    <row r="71" ht="23.25" customHeight="1" spans="2:12">
      <c r="B71" s="453"/>
      <c r="C71" s="454"/>
      <c r="D71" s="454"/>
      <c r="E71" s="454"/>
      <c r="F71" s="454"/>
      <c r="G71" s="454"/>
      <c r="H71" s="454"/>
      <c r="I71" s="670"/>
      <c r="J71" s="670"/>
      <c r="K71" s="73"/>
      <c r="L71" s="65"/>
    </row>
    <row r="72" ht="23.25" customHeight="1" spans="2:12">
      <c r="B72" s="455"/>
      <c r="C72" s="83"/>
      <c r="D72" s="83"/>
      <c r="E72" s="83"/>
      <c r="F72" s="83"/>
      <c r="G72" s="83"/>
      <c r="H72" s="83"/>
      <c r="I72" s="109"/>
      <c r="J72" s="109"/>
      <c r="K72" s="447"/>
      <c r="L72" s="65"/>
    </row>
    <row r="73" ht="23.25" customHeight="1" spans="2:12">
      <c r="B73" s="455"/>
      <c r="C73" s="83"/>
      <c r="D73" s="83"/>
      <c r="E73" s="83"/>
      <c r="F73" s="83"/>
      <c r="G73" s="83"/>
      <c r="H73" s="83"/>
      <c r="I73" s="109"/>
      <c r="J73" s="109"/>
      <c r="K73" s="447"/>
      <c r="L73" s="65"/>
    </row>
    <row r="74" ht="23.25" customHeight="1" spans="2:12">
      <c r="B74" s="455"/>
      <c r="C74" s="83"/>
      <c r="D74" s="83"/>
      <c r="E74" s="83"/>
      <c r="F74" s="83"/>
      <c r="G74" s="83"/>
      <c r="H74" s="83"/>
      <c r="I74" s="109"/>
      <c r="J74" s="109"/>
      <c r="K74" s="447"/>
      <c r="L74" s="65"/>
    </row>
    <row r="75" ht="23.25" customHeight="1" spans="2:12">
      <c r="B75" s="455"/>
      <c r="C75" s="83"/>
      <c r="D75" s="83"/>
      <c r="E75" s="83"/>
      <c r="F75" s="83"/>
      <c r="G75" s="83"/>
      <c r="H75" s="83"/>
      <c r="I75" s="109"/>
      <c r="J75" s="109"/>
      <c r="K75" s="447"/>
      <c r="L75" s="65"/>
    </row>
    <row r="76" ht="23.25" customHeight="1" spans="2:12">
      <c r="B76" s="455"/>
      <c r="C76" s="83"/>
      <c r="D76" s="83"/>
      <c r="E76" s="83"/>
      <c r="F76" s="83"/>
      <c r="G76" s="83"/>
      <c r="H76" s="83"/>
      <c r="I76" s="109"/>
      <c r="J76" s="109"/>
      <c r="K76" s="447"/>
      <c r="L76" s="65"/>
    </row>
    <row r="77" ht="23.25" customHeight="1" spans="2:12">
      <c r="B77" s="455"/>
      <c r="C77" s="83"/>
      <c r="D77" s="83"/>
      <c r="E77" s="83"/>
      <c r="F77" s="83"/>
      <c r="G77" s="83"/>
      <c r="H77" s="83"/>
      <c r="I77" s="109"/>
      <c r="J77" s="109"/>
      <c r="K77" s="447"/>
      <c r="L77" s="65"/>
    </row>
    <row r="78" ht="23.25" customHeight="1" spans="2:12">
      <c r="B78" s="456"/>
      <c r="C78" s="457"/>
      <c r="D78" s="457"/>
      <c r="E78" s="457"/>
      <c r="F78" s="457"/>
      <c r="G78" s="457"/>
      <c r="H78" s="457"/>
      <c r="I78" s="671"/>
      <c r="J78" s="671"/>
      <c r="K78" s="459"/>
      <c r="L78" s="65"/>
    </row>
    <row r="79" ht="23.25" customHeight="1" spans="2:12">
      <c r="B79" s="343"/>
      <c r="C79" s="106"/>
      <c r="D79" s="106"/>
      <c r="E79" s="106"/>
      <c r="F79" s="106"/>
      <c r="G79" s="106"/>
      <c r="H79" s="106"/>
      <c r="I79" s="106"/>
      <c r="J79" s="106"/>
      <c r="K79" s="106"/>
      <c r="L79" s="65"/>
    </row>
    <row r="80" ht="23.25" customHeight="1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65"/>
    </row>
    <row r="81" ht="23.25" customHeight="1" spans="2:12">
      <c r="B81" s="329"/>
      <c r="C81" s="458"/>
      <c r="D81" s="458"/>
      <c r="E81" s="458"/>
      <c r="F81" s="458"/>
      <c r="G81" s="458"/>
      <c r="H81" s="458"/>
      <c r="I81" s="181"/>
      <c r="J81" s="181"/>
      <c r="K81" s="458"/>
      <c r="L81" s="65"/>
    </row>
    <row r="82" ht="23.25" customHeight="1" spans="2:12">
      <c r="B82" s="453"/>
      <c r="C82" s="454"/>
      <c r="D82" s="454"/>
      <c r="E82" s="454"/>
      <c r="F82" s="454"/>
      <c r="G82" s="454"/>
      <c r="H82" s="454"/>
      <c r="I82" s="670"/>
      <c r="J82" s="670"/>
      <c r="K82" s="73"/>
      <c r="L82" s="65"/>
    </row>
    <row r="83" ht="23.25" customHeight="1" spans="2:12">
      <c r="B83" s="455"/>
      <c r="C83" s="83"/>
      <c r="D83" s="83"/>
      <c r="E83" s="83"/>
      <c r="F83" s="83"/>
      <c r="G83" s="83"/>
      <c r="H83" s="83"/>
      <c r="I83" s="204"/>
      <c r="J83" s="204"/>
      <c r="K83" s="447"/>
      <c r="L83" s="65"/>
    </row>
    <row r="84" ht="23.25" customHeight="1" spans="2:12">
      <c r="B84" s="455"/>
      <c r="C84" s="83"/>
      <c r="D84" s="83"/>
      <c r="E84" s="83"/>
      <c r="F84" s="83"/>
      <c r="G84" s="83"/>
      <c r="H84" s="83"/>
      <c r="I84" s="204"/>
      <c r="J84" s="204"/>
      <c r="K84" s="447"/>
      <c r="L84" s="65"/>
    </row>
    <row r="85" ht="23.25" customHeight="1" spans="2:12">
      <c r="B85" s="456"/>
      <c r="C85" s="457"/>
      <c r="D85" s="457"/>
      <c r="E85" s="457"/>
      <c r="F85" s="457"/>
      <c r="G85" s="457"/>
      <c r="H85" s="457"/>
      <c r="I85" s="671"/>
      <c r="J85" s="671"/>
      <c r="K85" s="447"/>
      <c r="L85" s="65"/>
    </row>
    <row r="86" ht="23.25" customHeight="1" spans="2:12">
      <c r="B86" s="343"/>
      <c r="C86" s="112"/>
      <c r="D86" s="112"/>
      <c r="E86" s="112"/>
      <c r="F86" s="112"/>
      <c r="G86" s="112"/>
      <c r="H86" s="112"/>
      <c r="I86" s="181"/>
      <c r="J86" s="181"/>
      <c r="K86" s="112"/>
      <c r="L86" s="65"/>
    </row>
    <row r="87" ht="23.25" customHeight="1" spans="2:12">
      <c r="B87" s="112"/>
      <c r="C87" s="112"/>
      <c r="D87" s="112"/>
      <c r="E87" s="112"/>
      <c r="F87" s="112"/>
      <c r="G87" s="112"/>
      <c r="H87" s="112"/>
      <c r="I87" s="181"/>
      <c r="J87" s="181"/>
      <c r="K87" s="112"/>
      <c r="L87" s="65"/>
    </row>
    <row r="88" ht="23.25" customHeight="1" spans="2:12">
      <c r="B88" s="112"/>
      <c r="C88" s="112"/>
      <c r="D88" s="112"/>
      <c r="E88" s="112"/>
      <c r="F88" s="112"/>
      <c r="G88" s="112"/>
      <c r="H88" s="112"/>
      <c r="I88" s="181"/>
      <c r="J88" s="181"/>
      <c r="K88" s="112"/>
      <c r="L88" s="65"/>
    </row>
    <row r="89" ht="23.25" customHeight="1" spans="2:12">
      <c r="B89" s="112"/>
      <c r="C89" s="112"/>
      <c r="D89" s="112"/>
      <c r="E89" s="112"/>
      <c r="F89" s="112"/>
      <c r="G89" s="112"/>
      <c r="H89" s="112"/>
      <c r="I89" s="181"/>
      <c r="J89" s="181"/>
      <c r="K89" s="112"/>
      <c r="L89" s="65"/>
    </row>
    <row r="90" ht="23.25" customHeight="1" spans="2:12">
      <c r="B90" s="112"/>
      <c r="C90" s="112"/>
      <c r="D90" s="112"/>
      <c r="E90" s="112"/>
      <c r="F90" s="112"/>
      <c r="G90" s="112"/>
      <c r="H90" s="112"/>
      <c r="I90" s="181"/>
      <c r="J90" s="181"/>
      <c r="K90" s="112"/>
      <c r="L90" s="65"/>
    </row>
    <row r="91" ht="23.25" customHeight="1" spans="2:12">
      <c r="B91" s="112"/>
      <c r="C91" s="112"/>
      <c r="D91" s="112"/>
      <c r="E91" s="112"/>
      <c r="F91" s="112"/>
      <c r="G91" s="112"/>
      <c r="H91" s="112"/>
      <c r="I91" s="181"/>
      <c r="J91" s="181"/>
      <c r="K91" s="112"/>
      <c r="L91" s="65"/>
    </row>
    <row r="92" ht="23.25" customHeight="1" spans="2:12">
      <c r="B92" s="112"/>
      <c r="C92" s="112"/>
      <c r="D92" s="112"/>
      <c r="E92" s="112"/>
      <c r="F92" s="112"/>
      <c r="G92" s="112"/>
      <c r="H92" s="112"/>
      <c r="I92" s="181"/>
      <c r="J92" s="181"/>
      <c r="K92" s="112"/>
      <c r="L92" s="65"/>
    </row>
    <row r="93" ht="23.25" customHeight="1" spans="2:12">
      <c r="B93" s="112"/>
      <c r="C93" s="112"/>
      <c r="D93" s="112"/>
      <c r="E93" s="112"/>
      <c r="F93" s="112"/>
      <c r="G93" s="112"/>
      <c r="H93" s="112"/>
      <c r="I93" s="181"/>
      <c r="J93" s="181"/>
      <c r="K93" s="112"/>
      <c r="L93" s="65"/>
    </row>
    <row r="94" ht="23.25" customHeight="1" spans="2:12">
      <c r="B94" s="112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ht="23.25" customHeight="1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ht="23.25" customHeight="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M229"/>
  <sheetViews>
    <sheetView showGridLines="0" zoomScale="85" zoomScaleNormal="85" workbookViewId="0">
      <selection activeCell="B47" sqref="B47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3">
      <c r="B12" s="327" t="s">
        <v>223</v>
      </c>
      <c r="C12" s="68"/>
      <c r="D12" s="68"/>
      <c r="E12" s="68"/>
      <c r="F12" s="68"/>
      <c r="G12" s="68"/>
      <c r="H12" s="68"/>
      <c r="I12" s="68"/>
      <c r="J12" s="68"/>
      <c r="K12" s="45"/>
      <c r="L12" s="30"/>
      <c r="M12" s="139"/>
    </row>
    <row r="13" ht="50.1" customHeight="1" spans="2:13">
      <c r="B13" s="71" t="s">
        <v>190</v>
      </c>
      <c r="C13" s="348" t="s">
        <v>191</v>
      </c>
      <c r="D13" s="348" t="s">
        <v>192</v>
      </c>
      <c r="E13" s="348" t="s">
        <v>193</v>
      </c>
      <c r="F13" s="348" t="s">
        <v>194</v>
      </c>
      <c r="G13" s="348" t="s">
        <v>195</v>
      </c>
      <c r="H13" s="348" t="s">
        <v>196</v>
      </c>
      <c r="I13" s="348" t="s">
        <v>197</v>
      </c>
      <c r="J13" s="413" t="s">
        <v>198</v>
      </c>
      <c r="K13" s="45"/>
      <c r="L13" s="30"/>
      <c r="M13" s="139"/>
    </row>
    <row r="14" ht="23.25" customHeight="1" spans="2:13">
      <c r="B14" s="689" t="s">
        <v>4</v>
      </c>
      <c r="C14" s="690"/>
      <c r="D14" s="690"/>
      <c r="E14" s="690"/>
      <c r="F14" s="690"/>
      <c r="G14" s="690"/>
      <c r="H14" s="690"/>
      <c r="I14" s="690"/>
      <c r="J14" s="755"/>
      <c r="K14" s="369"/>
      <c r="L14" s="30"/>
      <c r="M14" s="139"/>
    </row>
    <row r="15" ht="23.25" customHeight="1" spans="2:13">
      <c r="B15" s="691" t="s">
        <v>16</v>
      </c>
      <c r="C15" s="747">
        <v>15</v>
      </c>
      <c r="D15" s="747">
        <v>16</v>
      </c>
      <c r="E15" s="747">
        <v>68</v>
      </c>
      <c r="F15" s="748">
        <v>59</v>
      </c>
      <c r="G15" s="747">
        <f t="shared" ref="G15:G23" si="0">IF(ISERROR(AVERAGE(E15:F15)),"_",(AVERAGE(E15:F15)))</f>
        <v>63.5</v>
      </c>
      <c r="H15" s="747">
        <v>3</v>
      </c>
      <c r="I15" s="747">
        <v>14</v>
      </c>
      <c r="J15" s="756">
        <v>50</v>
      </c>
      <c r="K15" s="369"/>
      <c r="L15" s="30"/>
      <c r="M15" s="139"/>
    </row>
    <row r="16" ht="23.25" customHeight="1" spans="2:13">
      <c r="B16" s="749" t="s">
        <v>215</v>
      </c>
      <c r="C16" s="750">
        <v>9</v>
      </c>
      <c r="D16" s="49">
        <v>9</v>
      </c>
      <c r="E16" s="49" t="s">
        <v>130</v>
      </c>
      <c r="F16" s="52">
        <v>9</v>
      </c>
      <c r="G16" s="49">
        <f t="shared" si="0"/>
        <v>9</v>
      </c>
      <c r="H16" s="49">
        <v>0</v>
      </c>
      <c r="I16" s="49">
        <v>0</v>
      </c>
      <c r="J16" s="757">
        <v>9</v>
      </c>
      <c r="K16" s="369"/>
      <c r="L16" s="30"/>
      <c r="M16" s="139"/>
    </row>
    <row r="17" ht="23.25" customHeight="1" spans="2:13">
      <c r="B17" s="749" t="s">
        <v>38</v>
      </c>
      <c r="C17" s="750" t="s">
        <v>130</v>
      </c>
      <c r="D17" s="750" t="s">
        <v>130</v>
      </c>
      <c r="E17" s="750" t="s">
        <v>130</v>
      </c>
      <c r="F17" s="750" t="s">
        <v>130</v>
      </c>
      <c r="G17" s="750" t="s">
        <v>130</v>
      </c>
      <c r="H17" s="750" t="s">
        <v>130</v>
      </c>
      <c r="I17" s="750" t="s">
        <v>130</v>
      </c>
      <c r="J17" s="758" t="s">
        <v>130</v>
      </c>
      <c r="K17" s="369"/>
      <c r="L17" s="30"/>
      <c r="M17" s="139"/>
    </row>
    <row r="18" ht="23.25" customHeight="1" spans="2:13">
      <c r="B18" s="749" t="s">
        <v>49</v>
      </c>
      <c r="C18" s="750" t="s">
        <v>130</v>
      </c>
      <c r="D18" s="750" t="s">
        <v>130</v>
      </c>
      <c r="E18" s="750" t="s">
        <v>130</v>
      </c>
      <c r="F18" s="750" t="s">
        <v>130</v>
      </c>
      <c r="G18" s="750" t="s">
        <v>130</v>
      </c>
      <c r="H18" s="750" t="s">
        <v>130</v>
      </c>
      <c r="I18" s="750" t="s">
        <v>130</v>
      </c>
      <c r="J18" s="758" t="s">
        <v>130</v>
      </c>
      <c r="K18" s="369"/>
      <c r="L18" s="30"/>
      <c r="M18" s="139"/>
    </row>
    <row r="19" ht="23.25" customHeight="1" spans="2:13">
      <c r="B19" s="751" t="s">
        <v>34</v>
      </c>
      <c r="C19" s="750" t="s">
        <v>130</v>
      </c>
      <c r="D19" s="750" t="s">
        <v>130</v>
      </c>
      <c r="E19" s="750" t="s">
        <v>130</v>
      </c>
      <c r="F19" s="750" t="s">
        <v>130</v>
      </c>
      <c r="G19" s="750" t="s">
        <v>130</v>
      </c>
      <c r="H19" s="750" t="s">
        <v>130</v>
      </c>
      <c r="I19" s="750" t="s">
        <v>130</v>
      </c>
      <c r="J19" s="758" t="s">
        <v>130</v>
      </c>
      <c r="K19" s="369"/>
      <c r="L19" s="30"/>
      <c r="M19" s="139"/>
    </row>
    <row r="20" ht="23.25" customHeight="1" spans="2:13">
      <c r="B20" s="749" t="s">
        <v>25</v>
      </c>
      <c r="C20" s="49">
        <v>10</v>
      </c>
      <c r="D20" s="49">
        <v>8</v>
      </c>
      <c r="E20" s="49">
        <v>36</v>
      </c>
      <c r="F20" s="52">
        <v>36</v>
      </c>
      <c r="G20" s="49">
        <f t="shared" si="0"/>
        <v>36</v>
      </c>
      <c r="H20" s="49">
        <v>0</v>
      </c>
      <c r="I20" s="49">
        <v>4</v>
      </c>
      <c r="J20" s="757">
        <v>32</v>
      </c>
      <c r="K20" s="369"/>
      <c r="L20" s="30"/>
      <c r="M20" s="139"/>
    </row>
    <row r="21" ht="23.25" customHeight="1" spans="2:13">
      <c r="B21" s="749" t="s">
        <v>31</v>
      </c>
      <c r="C21" s="49">
        <v>10</v>
      </c>
      <c r="D21" s="49">
        <v>10</v>
      </c>
      <c r="E21" s="49">
        <v>10</v>
      </c>
      <c r="F21" s="52">
        <v>10</v>
      </c>
      <c r="G21" s="49">
        <f t="shared" si="0"/>
        <v>10</v>
      </c>
      <c r="H21" s="49">
        <v>0</v>
      </c>
      <c r="I21" s="49">
        <v>0</v>
      </c>
      <c r="J21" s="757">
        <v>10</v>
      </c>
      <c r="K21" s="162"/>
      <c r="L21" s="30"/>
      <c r="M21" s="139"/>
    </row>
    <row r="22" ht="23.25" customHeight="1" spans="1:13">
      <c r="A22" s="65"/>
      <c r="B22" s="752" t="s">
        <v>21</v>
      </c>
      <c r="C22" s="753">
        <v>10</v>
      </c>
      <c r="D22" s="753">
        <v>10</v>
      </c>
      <c r="E22" s="753">
        <v>30</v>
      </c>
      <c r="F22" s="658">
        <v>30</v>
      </c>
      <c r="G22" s="753">
        <f t="shared" si="0"/>
        <v>30</v>
      </c>
      <c r="H22" s="753">
        <v>0</v>
      </c>
      <c r="I22" s="753">
        <v>0</v>
      </c>
      <c r="J22" s="759">
        <v>30</v>
      </c>
      <c r="K22" s="30"/>
      <c r="L22" s="30"/>
      <c r="M22" s="139"/>
    </row>
    <row r="23" ht="23.25" customHeight="1" spans="1:13">
      <c r="A23" s="65"/>
      <c r="B23" s="470" t="s">
        <v>200</v>
      </c>
      <c r="C23" s="729">
        <f>SUM(C15:C22)</f>
        <v>54</v>
      </c>
      <c r="D23" s="729">
        <f>SUM(D15:D22)</f>
        <v>53</v>
      </c>
      <c r="E23" s="471">
        <f>SUM(E15:E22)</f>
        <v>144</v>
      </c>
      <c r="F23" s="729">
        <f>SUM(F15:F22)</f>
        <v>144</v>
      </c>
      <c r="G23" s="471">
        <f t="shared" si="0"/>
        <v>144</v>
      </c>
      <c r="H23" s="729">
        <f>SUM(H15:H22)</f>
        <v>3</v>
      </c>
      <c r="I23" s="729">
        <f>SUM(I15:I22)</f>
        <v>18</v>
      </c>
      <c r="J23" s="733">
        <f>SUM(J15:J22)</f>
        <v>131</v>
      </c>
      <c r="K23" s="45"/>
      <c r="L23" s="30"/>
      <c r="M23" s="139"/>
    </row>
    <row r="24" ht="23.25" customHeight="1" spans="1:13">
      <c r="A24" s="65"/>
      <c r="B24" s="689" t="s">
        <v>3</v>
      </c>
      <c r="C24" s="697"/>
      <c r="D24" s="697"/>
      <c r="E24" s="472"/>
      <c r="F24" s="697"/>
      <c r="G24" s="472"/>
      <c r="H24" s="697"/>
      <c r="I24" s="697"/>
      <c r="J24" s="698"/>
      <c r="K24" s="45"/>
      <c r="L24" s="30"/>
      <c r="M24" s="139"/>
    </row>
    <row r="25" ht="23.25" customHeight="1" spans="1:13">
      <c r="A25" s="65"/>
      <c r="B25" s="749" t="s">
        <v>224</v>
      </c>
      <c r="C25" s="49" t="str">
        <f t="shared" ref="C25:J25" si="1">IF(ISERROR(AVERAGE(A25:B25)),"_",(AVERAGE(A25:B25)))</f>
        <v>_</v>
      </c>
      <c r="D25" s="49" t="str">
        <f t="shared" si="1"/>
        <v>_</v>
      </c>
      <c r="E25" s="49" t="str">
        <f t="shared" si="1"/>
        <v>_</v>
      </c>
      <c r="F25" s="52" t="str">
        <f t="shared" si="1"/>
        <v>_</v>
      </c>
      <c r="G25" s="49" t="str">
        <f t="shared" si="1"/>
        <v>_</v>
      </c>
      <c r="H25" s="49" t="str">
        <f t="shared" si="1"/>
        <v>_</v>
      </c>
      <c r="I25" s="49" t="str">
        <f t="shared" si="1"/>
        <v>_</v>
      </c>
      <c r="J25" s="757" t="str">
        <f t="shared" si="1"/>
        <v>_</v>
      </c>
      <c r="K25" s="369"/>
      <c r="L25" s="30"/>
      <c r="M25" s="139"/>
    </row>
    <row r="26" ht="23.25" customHeight="1" spans="1:13">
      <c r="A26" s="65"/>
      <c r="B26" s="749" t="s">
        <v>54</v>
      </c>
      <c r="C26" s="49">
        <v>15</v>
      </c>
      <c r="D26" s="49">
        <v>15</v>
      </c>
      <c r="E26" s="49">
        <v>44</v>
      </c>
      <c r="F26" s="52">
        <v>31</v>
      </c>
      <c r="G26" s="49">
        <f t="shared" ref="G26:G33" si="2">IF(ISERROR(AVERAGE(E26:F26)),"_",(AVERAGE(E26:F26)))</f>
        <v>37.5</v>
      </c>
      <c r="H26" s="49">
        <v>2</v>
      </c>
      <c r="I26" s="49">
        <v>16</v>
      </c>
      <c r="J26" s="757">
        <v>26</v>
      </c>
      <c r="K26" s="369"/>
      <c r="L26" s="30"/>
      <c r="M26" s="139"/>
    </row>
    <row r="27" ht="23.25" customHeight="1" spans="1:13">
      <c r="A27" s="65"/>
      <c r="B27" s="749" t="s">
        <v>16</v>
      </c>
      <c r="C27" s="49">
        <v>20</v>
      </c>
      <c r="D27" s="49">
        <v>20</v>
      </c>
      <c r="E27" s="49">
        <v>55</v>
      </c>
      <c r="F27" s="52">
        <v>36</v>
      </c>
      <c r="G27" s="49">
        <f t="shared" si="2"/>
        <v>45.5</v>
      </c>
      <c r="H27" s="49">
        <v>2</v>
      </c>
      <c r="I27" s="49">
        <v>18</v>
      </c>
      <c r="J27" s="757">
        <v>35</v>
      </c>
      <c r="K27" s="369"/>
      <c r="L27" s="30"/>
      <c r="M27" s="139"/>
    </row>
    <row r="28" ht="23.25" customHeight="1" spans="1:13">
      <c r="A28" s="65"/>
      <c r="B28" s="749" t="s">
        <v>58</v>
      </c>
      <c r="C28" s="49">
        <v>12</v>
      </c>
      <c r="D28" s="49">
        <v>10</v>
      </c>
      <c r="E28" s="49">
        <v>28</v>
      </c>
      <c r="F28" s="52">
        <v>25</v>
      </c>
      <c r="G28" s="49">
        <f t="shared" si="2"/>
        <v>26.5</v>
      </c>
      <c r="H28" s="49">
        <v>1</v>
      </c>
      <c r="I28" s="49">
        <v>6</v>
      </c>
      <c r="J28" s="757">
        <v>21</v>
      </c>
      <c r="K28" s="369"/>
      <c r="L28" s="30"/>
      <c r="M28" s="139"/>
    </row>
    <row r="29" ht="23.25" customHeight="1" spans="1:13">
      <c r="A29" s="65"/>
      <c r="B29" s="749" t="s">
        <v>225</v>
      </c>
      <c r="C29" s="49">
        <v>15</v>
      </c>
      <c r="D29" s="49">
        <v>15</v>
      </c>
      <c r="E29" s="49">
        <v>42</v>
      </c>
      <c r="F29" s="52">
        <v>32</v>
      </c>
      <c r="G29" s="49">
        <f t="shared" si="2"/>
        <v>37</v>
      </c>
      <c r="H29" s="49">
        <v>1</v>
      </c>
      <c r="I29" s="49">
        <v>13</v>
      </c>
      <c r="J29" s="757">
        <v>28</v>
      </c>
      <c r="K29" s="369"/>
      <c r="L29" s="30"/>
      <c r="M29" s="139"/>
    </row>
    <row r="30" ht="23.25" customHeight="1" spans="1:13">
      <c r="A30" s="65"/>
      <c r="B30" s="749" t="s">
        <v>38</v>
      </c>
      <c r="C30" s="49">
        <v>21</v>
      </c>
      <c r="D30" s="49">
        <v>21</v>
      </c>
      <c r="E30" s="49">
        <v>62</v>
      </c>
      <c r="F30" s="52">
        <v>40</v>
      </c>
      <c r="G30" s="49">
        <f t="shared" si="2"/>
        <v>51</v>
      </c>
      <c r="H30" s="49">
        <v>1</v>
      </c>
      <c r="I30" s="49">
        <v>24</v>
      </c>
      <c r="J30" s="757">
        <v>37</v>
      </c>
      <c r="K30" s="369"/>
      <c r="L30" s="30"/>
      <c r="M30" s="139"/>
    </row>
    <row r="31" ht="23.25" customHeight="1" spans="1:13">
      <c r="A31" s="65"/>
      <c r="B31" s="749" t="s">
        <v>49</v>
      </c>
      <c r="C31" s="49">
        <v>20</v>
      </c>
      <c r="D31" s="49">
        <v>20</v>
      </c>
      <c r="E31" s="49">
        <v>57</v>
      </c>
      <c r="F31" s="52">
        <v>51</v>
      </c>
      <c r="G31" s="49">
        <f t="shared" si="2"/>
        <v>54</v>
      </c>
      <c r="H31" s="49">
        <v>1</v>
      </c>
      <c r="I31" s="49">
        <v>21</v>
      </c>
      <c r="J31" s="757">
        <v>35</v>
      </c>
      <c r="K31" s="369"/>
      <c r="L31" s="30"/>
      <c r="M31" s="139"/>
    </row>
    <row r="32" ht="23.25" customHeight="1" spans="1:13">
      <c r="A32" s="65"/>
      <c r="B32" s="749" t="s">
        <v>34</v>
      </c>
      <c r="C32" s="49">
        <v>21</v>
      </c>
      <c r="D32" s="49">
        <v>20</v>
      </c>
      <c r="E32" s="49">
        <v>62</v>
      </c>
      <c r="F32" s="52">
        <v>38</v>
      </c>
      <c r="G32" s="49">
        <f t="shared" si="2"/>
        <v>50</v>
      </c>
      <c r="H32" s="49">
        <v>3</v>
      </c>
      <c r="I32" s="49">
        <v>22</v>
      </c>
      <c r="J32" s="757">
        <v>37</v>
      </c>
      <c r="K32" s="162"/>
      <c r="L32" s="30"/>
      <c r="M32" s="139"/>
    </row>
    <row r="33" ht="23.25" customHeight="1" spans="1:13">
      <c r="A33" s="65"/>
      <c r="B33" s="749" t="s">
        <v>73</v>
      </c>
      <c r="C33" s="49">
        <v>15</v>
      </c>
      <c r="D33" s="49">
        <v>11</v>
      </c>
      <c r="E33" s="49">
        <v>25</v>
      </c>
      <c r="F33" s="52">
        <v>22</v>
      </c>
      <c r="G33" s="49">
        <f t="shared" si="2"/>
        <v>23.5</v>
      </c>
      <c r="H33" s="49">
        <v>3</v>
      </c>
      <c r="I33" s="49">
        <v>1</v>
      </c>
      <c r="J33" s="757">
        <v>21</v>
      </c>
      <c r="K33" s="162"/>
      <c r="L33" s="30"/>
      <c r="M33" s="139"/>
    </row>
    <row r="34" ht="23.25" customHeight="1" spans="1:13">
      <c r="A34" s="65"/>
      <c r="B34" s="751" t="s">
        <v>92</v>
      </c>
      <c r="C34" s="49" t="s">
        <v>130</v>
      </c>
      <c r="D34" s="49" t="s">
        <v>130</v>
      </c>
      <c r="E34" s="49" t="s">
        <v>130</v>
      </c>
      <c r="F34" s="49" t="s">
        <v>130</v>
      </c>
      <c r="G34" s="49" t="s">
        <v>130</v>
      </c>
      <c r="H34" s="49" t="s">
        <v>130</v>
      </c>
      <c r="I34" s="49" t="s">
        <v>130</v>
      </c>
      <c r="J34" s="757" t="s">
        <v>130</v>
      </c>
      <c r="K34" s="39"/>
      <c r="L34" s="30"/>
      <c r="M34" s="139"/>
    </row>
    <row r="35" ht="23.25" customHeight="1" spans="1:13">
      <c r="A35" s="65"/>
      <c r="B35" s="749" t="s">
        <v>25</v>
      </c>
      <c r="C35" s="49">
        <v>20</v>
      </c>
      <c r="D35" s="49">
        <v>12</v>
      </c>
      <c r="E35" s="49">
        <v>46</v>
      </c>
      <c r="F35" s="52">
        <v>31</v>
      </c>
      <c r="G35" s="49">
        <f t="shared" ref="G35:G44" si="3">IF(ISERROR(AVERAGE(E35:F35)),"_",(AVERAGE(E35:F35)))</f>
        <v>38.5</v>
      </c>
      <c r="H35" s="49">
        <v>1</v>
      </c>
      <c r="I35" s="49">
        <v>14</v>
      </c>
      <c r="J35" s="757">
        <v>31</v>
      </c>
      <c r="K35" s="45"/>
      <c r="L35" s="30"/>
      <c r="M35" s="139"/>
    </row>
    <row r="36" ht="23.25" customHeight="1" spans="1:13">
      <c r="A36" s="65"/>
      <c r="B36" s="749" t="s">
        <v>31</v>
      </c>
      <c r="C36" s="49">
        <v>22</v>
      </c>
      <c r="D36" s="49">
        <v>12</v>
      </c>
      <c r="E36" s="49">
        <v>47</v>
      </c>
      <c r="F36" s="52">
        <v>40</v>
      </c>
      <c r="G36" s="49">
        <f t="shared" si="3"/>
        <v>43.5</v>
      </c>
      <c r="H36" s="49">
        <v>0</v>
      </c>
      <c r="I36" s="49">
        <v>12</v>
      </c>
      <c r="J36" s="757">
        <v>35</v>
      </c>
      <c r="K36" s="45"/>
      <c r="L36" s="30"/>
      <c r="M36" s="139"/>
    </row>
    <row r="37" ht="23.25" customHeight="1" spans="1:13">
      <c r="A37" s="65"/>
      <c r="B37" s="749" t="s">
        <v>21</v>
      </c>
      <c r="C37" s="49">
        <v>20</v>
      </c>
      <c r="D37" s="49">
        <v>18</v>
      </c>
      <c r="E37" s="49">
        <v>52</v>
      </c>
      <c r="F37" s="52">
        <v>52</v>
      </c>
      <c r="G37" s="49">
        <f t="shared" si="3"/>
        <v>52</v>
      </c>
      <c r="H37" s="49">
        <v>3</v>
      </c>
      <c r="I37" s="49">
        <v>16</v>
      </c>
      <c r="J37" s="757">
        <v>33</v>
      </c>
      <c r="K37" s="369"/>
      <c r="L37" s="30"/>
      <c r="M37" s="139"/>
    </row>
    <row r="38" ht="23.25" customHeight="1" spans="1:13">
      <c r="A38" s="65"/>
      <c r="B38" s="749" t="s">
        <v>42</v>
      </c>
      <c r="C38" s="49">
        <v>20</v>
      </c>
      <c r="D38" s="49">
        <v>18</v>
      </c>
      <c r="E38" s="49">
        <v>56</v>
      </c>
      <c r="F38" s="52">
        <v>42</v>
      </c>
      <c r="G38" s="49">
        <f t="shared" si="3"/>
        <v>49</v>
      </c>
      <c r="H38" s="49">
        <v>2</v>
      </c>
      <c r="I38" s="49">
        <v>19</v>
      </c>
      <c r="J38" s="757">
        <v>35</v>
      </c>
      <c r="K38" s="369"/>
      <c r="L38" s="30"/>
      <c r="M38" s="139"/>
    </row>
    <row r="39" ht="23.25" customHeight="1" spans="1:13">
      <c r="A39" s="65"/>
      <c r="B39" s="749" t="s">
        <v>66</v>
      </c>
      <c r="C39" s="49">
        <v>15</v>
      </c>
      <c r="D39" s="49">
        <v>15</v>
      </c>
      <c r="E39" s="49">
        <v>40</v>
      </c>
      <c r="F39" s="52">
        <v>23</v>
      </c>
      <c r="G39" s="49">
        <f t="shared" si="3"/>
        <v>31.5</v>
      </c>
      <c r="H39" s="49">
        <v>15</v>
      </c>
      <c r="I39" s="49">
        <v>4</v>
      </c>
      <c r="J39" s="757">
        <v>22</v>
      </c>
      <c r="K39" s="369"/>
      <c r="L39" s="30"/>
      <c r="M39" s="139"/>
    </row>
    <row r="40" ht="23.25" customHeight="1" spans="1:13">
      <c r="A40" s="65"/>
      <c r="B40" s="749" t="s">
        <v>70</v>
      </c>
      <c r="C40" s="49">
        <v>20</v>
      </c>
      <c r="D40" s="49">
        <v>19</v>
      </c>
      <c r="E40" s="49">
        <v>52</v>
      </c>
      <c r="F40" s="52">
        <v>35</v>
      </c>
      <c r="G40" s="49">
        <f t="shared" si="3"/>
        <v>43.5</v>
      </c>
      <c r="H40" s="49">
        <v>3</v>
      </c>
      <c r="I40" s="49">
        <v>16</v>
      </c>
      <c r="J40" s="757">
        <v>33</v>
      </c>
      <c r="K40" s="369"/>
      <c r="L40" s="30"/>
      <c r="M40" s="139"/>
    </row>
    <row r="41" ht="23.25" customHeight="1" spans="1:13">
      <c r="A41" s="65"/>
      <c r="B41" s="749" t="s">
        <v>81</v>
      </c>
      <c r="C41" s="49">
        <v>15</v>
      </c>
      <c r="D41" s="49">
        <v>11</v>
      </c>
      <c r="E41" s="49">
        <v>11</v>
      </c>
      <c r="F41" s="52">
        <v>11</v>
      </c>
      <c r="G41" s="49">
        <f t="shared" si="3"/>
        <v>11</v>
      </c>
      <c r="H41" s="49">
        <v>0</v>
      </c>
      <c r="I41" s="49">
        <v>0</v>
      </c>
      <c r="J41" s="757">
        <v>11</v>
      </c>
      <c r="K41" s="369"/>
      <c r="L41" s="30"/>
      <c r="M41" s="139"/>
    </row>
    <row r="42" ht="23.25" customHeight="1" spans="1:13">
      <c r="A42" s="65"/>
      <c r="B42" s="752" t="s">
        <v>46</v>
      </c>
      <c r="C42" s="753">
        <v>20</v>
      </c>
      <c r="D42" s="753">
        <v>18</v>
      </c>
      <c r="E42" s="753">
        <v>55</v>
      </c>
      <c r="F42" s="658">
        <v>39</v>
      </c>
      <c r="G42" s="753">
        <f t="shared" si="3"/>
        <v>47</v>
      </c>
      <c r="H42" s="753">
        <v>4</v>
      </c>
      <c r="I42" s="753">
        <v>17</v>
      </c>
      <c r="J42" s="759">
        <v>34</v>
      </c>
      <c r="K42" s="369"/>
      <c r="L42" s="30"/>
      <c r="M42" s="139"/>
    </row>
    <row r="43" ht="23.25" customHeight="1" spans="1:13">
      <c r="A43" s="65"/>
      <c r="B43" s="689" t="s">
        <v>202</v>
      </c>
      <c r="C43" s="471">
        <f>SUM(C25:C42)</f>
        <v>291</v>
      </c>
      <c r="D43" s="471">
        <f>SUM(D25:D42)</f>
        <v>255</v>
      </c>
      <c r="E43" s="471">
        <f>SUM(E25:E42)</f>
        <v>734</v>
      </c>
      <c r="F43" s="471">
        <f>SUM(F25:F42)</f>
        <v>548</v>
      </c>
      <c r="G43" s="471">
        <f t="shared" si="3"/>
        <v>641</v>
      </c>
      <c r="H43" s="471">
        <f>SUM(H25:H42)</f>
        <v>42</v>
      </c>
      <c r="I43" s="471">
        <f>SUM(I25:I42)</f>
        <v>219</v>
      </c>
      <c r="J43" s="733">
        <f>SUM(J25:J42)</f>
        <v>474</v>
      </c>
      <c r="K43" s="39"/>
      <c r="L43" s="30"/>
      <c r="M43" s="139"/>
    </row>
    <row r="44" ht="23.25" customHeight="1" spans="1:13">
      <c r="A44" s="65"/>
      <c r="B44" s="187" t="s">
        <v>203</v>
      </c>
      <c r="C44" s="85">
        <f>C23+C43</f>
        <v>345</v>
      </c>
      <c r="D44" s="85">
        <f>D23+D43</f>
        <v>308</v>
      </c>
      <c r="E44" s="738">
        <f>E23+E43</f>
        <v>878</v>
      </c>
      <c r="F44" s="85">
        <f>F23+F43</f>
        <v>692</v>
      </c>
      <c r="G44" s="754">
        <f t="shared" si="3"/>
        <v>785</v>
      </c>
      <c r="H44" s="85">
        <f>H23+H43</f>
        <v>45</v>
      </c>
      <c r="I44" s="85">
        <f>I23+I43</f>
        <v>237</v>
      </c>
      <c r="J44" s="86">
        <f>J23+J43</f>
        <v>605</v>
      </c>
      <c r="K44" s="45"/>
      <c r="L44" s="30"/>
      <c r="M44" s="139"/>
    </row>
    <row r="45" ht="23.25" customHeight="1" spans="1:13">
      <c r="A45" s="65"/>
      <c r="B45" s="35" t="s">
        <v>134</v>
      </c>
      <c r="C45" s="68"/>
      <c r="D45" s="68"/>
      <c r="E45" s="68"/>
      <c r="F45" s="68"/>
      <c r="G45" s="68"/>
      <c r="H45" s="68"/>
      <c r="I45" s="68"/>
      <c r="J45" s="68"/>
      <c r="K45" s="45"/>
      <c r="L45" s="30"/>
      <c r="M45" s="139"/>
    </row>
    <row r="46" ht="23.25" customHeight="1" spans="1:13">
      <c r="A46" s="65"/>
      <c r="B46" s="67" t="s">
        <v>226</v>
      </c>
      <c r="C46" s="68"/>
      <c r="D46" s="68"/>
      <c r="E46" s="68"/>
      <c r="F46" s="68"/>
      <c r="G46" s="68"/>
      <c r="H46" s="68"/>
      <c r="I46" s="68"/>
      <c r="J46" s="68"/>
      <c r="K46" s="369"/>
      <c r="L46" s="30"/>
      <c r="M46" s="139"/>
    </row>
    <row r="47" ht="23.25" customHeight="1" spans="1:13">
      <c r="A47" s="65"/>
      <c r="B47" s="496" t="s">
        <v>227</v>
      </c>
      <c r="C47" s="68"/>
      <c r="D47" s="68"/>
      <c r="E47" s="68"/>
      <c r="F47" s="68"/>
      <c r="G47" s="68"/>
      <c r="H47" s="68"/>
      <c r="I47" s="68"/>
      <c r="J47" s="68"/>
      <c r="K47" s="369"/>
      <c r="L47" s="30"/>
      <c r="M47" s="139"/>
    </row>
    <row r="48" ht="23.25" customHeight="1" spans="1:13">
      <c r="A48" s="65"/>
      <c r="B48" s="67" t="s">
        <v>228</v>
      </c>
      <c r="C48" s="68"/>
      <c r="D48" s="68"/>
      <c r="E48" s="68"/>
      <c r="F48" s="68"/>
      <c r="G48" s="68"/>
      <c r="H48" s="68"/>
      <c r="I48" s="68"/>
      <c r="J48" s="171"/>
      <c r="K48" s="369"/>
      <c r="L48" s="30"/>
      <c r="M48" s="139"/>
    </row>
    <row r="49" ht="23.25" customHeight="1" spans="1:13">
      <c r="A49" s="65"/>
      <c r="B49" s="435"/>
      <c r="C49" s="82"/>
      <c r="D49" s="82"/>
      <c r="E49" s="82"/>
      <c r="F49" s="82"/>
      <c r="G49" s="82"/>
      <c r="H49" s="82"/>
      <c r="I49" s="176"/>
      <c r="J49" s="176"/>
      <c r="K49" s="369"/>
      <c r="L49" s="30"/>
      <c r="M49" s="139"/>
    </row>
    <row r="50" ht="23.25" customHeight="1" spans="1:13">
      <c r="A50" s="65"/>
      <c r="B50" s="435"/>
      <c r="C50" s="82"/>
      <c r="D50" s="82"/>
      <c r="E50" s="82"/>
      <c r="F50" s="82"/>
      <c r="G50" s="82"/>
      <c r="H50" s="82"/>
      <c r="I50" s="176"/>
      <c r="J50" s="176"/>
      <c r="K50" s="369"/>
      <c r="L50" s="30"/>
      <c r="M50" s="139"/>
    </row>
    <row r="51" ht="23.25" customHeight="1" spans="1:13">
      <c r="A51" s="65"/>
      <c r="B51" s="435"/>
      <c r="C51" s="82"/>
      <c r="D51" s="82"/>
      <c r="E51" s="82"/>
      <c r="F51" s="82"/>
      <c r="G51" s="82"/>
      <c r="H51" s="82"/>
      <c r="I51" s="176"/>
      <c r="J51" s="176"/>
      <c r="K51" s="369"/>
      <c r="L51" s="30"/>
      <c r="M51" s="139"/>
    </row>
    <row r="52" ht="23.25" customHeight="1" spans="1:12">
      <c r="A52" s="65"/>
      <c r="B52" s="455"/>
      <c r="C52" s="83"/>
      <c r="D52" s="83"/>
      <c r="E52" s="83"/>
      <c r="F52" s="83"/>
      <c r="G52" s="83"/>
      <c r="H52" s="83"/>
      <c r="I52" s="109"/>
      <c r="J52" s="109"/>
      <c r="K52" s="447"/>
      <c r="L52" s="65"/>
    </row>
    <row r="53" ht="23.25" customHeight="1" spans="1:12">
      <c r="A53" s="65"/>
      <c r="B53" s="455"/>
      <c r="C53" s="83"/>
      <c r="D53" s="83"/>
      <c r="E53" s="83"/>
      <c r="F53" s="83"/>
      <c r="G53" s="83"/>
      <c r="H53" s="83"/>
      <c r="I53" s="204"/>
      <c r="J53" s="204"/>
      <c r="K53" s="447"/>
      <c r="L53" s="65"/>
    </row>
    <row r="54" ht="23.25" customHeight="1" spans="2:12">
      <c r="B54" s="456"/>
      <c r="C54" s="457"/>
      <c r="D54" s="457"/>
      <c r="E54" s="457"/>
      <c r="F54" s="457"/>
      <c r="G54" s="457"/>
      <c r="H54" s="457"/>
      <c r="I54" s="671"/>
      <c r="J54" s="671"/>
      <c r="K54" s="459"/>
      <c r="L54" s="65"/>
    </row>
    <row r="55" ht="23.25" customHeight="1" spans="2:12">
      <c r="B55" s="343"/>
      <c r="C55" s="106"/>
      <c r="D55" s="106"/>
      <c r="E55" s="106"/>
      <c r="F55" s="106"/>
      <c r="G55" s="106"/>
      <c r="H55" s="106"/>
      <c r="I55" s="106"/>
      <c r="J55" s="106"/>
      <c r="K55" s="106"/>
      <c r="L55" s="65"/>
    </row>
    <row r="56" ht="23.25" customHeight="1" spans="2:12">
      <c r="B56" s="672"/>
      <c r="C56" s="106"/>
      <c r="D56" s="106"/>
      <c r="E56" s="106"/>
      <c r="F56" s="106"/>
      <c r="G56" s="106"/>
      <c r="H56" s="106"/>
      <c r="I56" s="106"/>
      <c r="J56" s="106"/>
      <c r="K56" s="106"/>
      <c r="L56" s="65"/>
    </row>
    <row r="57" ht="23.25" customHeight="1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65"/>
    </row>
    <row r="58" ht="23.25" customHeight="1" spans="2:12">
      <c r="B58" s="329"/>
      <c r="C58" s="449"/>
      <c r="D58" s="450"/>
      <c r="E58" s="451"/>
      <c r="F58" s="451"/>
      <c r="G58" s="452"/>
      <c r="H58" s="73"/>
      <c r="I58" s="668"/>
      <c r="J58" s="668"/>
      <c r="K58" s="73"/>
      <c r="L58" s="65"/>
    </row>
    <row r="59" ht="23.25" customHeight="1" spans="2:12">
      <c r="B59" s="453"/>
      <c r="C59" s="454"/>
      <c r="D59" s="454"/>
      <c r="E59" s="454"/>
      <c r="F59" s="454"/>
      <c r="G59" s="454"/>
      <c r="H59" s="454"/>
      <c r="I59" s="670"/>
      <c r="J59" s="670"/>
      <c r="K59" s="73"/>
      <c r="L59" s="65"/>
    </row>
    <row r="60" ht="23.25" customHeight="1" spans="2:12">
      <c r="B60" s="455"/>
      <c r="C60" s="83"/>
      <c r="D60" s="83"/>
      <c r="E60" s="83"/>
      <c r="F60" s="83"/>
      <c r="G60" s="83"/>
      <c r="H60" s="83"/>
      <c r="I60" s="109"/>
      <c r="J60" s="109"/>
      <c r="K60" s="447"/>
      <c r="L60" s="65"/>
    </row>
    <row r="61" ht="23.25" customHeight="1" spans="2:12">
      <c r="B61" s="455"/>
      <c r="C61" s="83"/>
      <c r="D61" s="83"/>
      <c r="E61" s="83"/>
      <c r="F61" s="83"/>
      <c r="G61" s="83"/>
      <c r="H61" s="83"/>
      <c r="I61" s="109"/>
      <c r="J61" s="109"/>
      <c r="K61" s="447"/>
      <c r="L61" s="65"/>
    </row>
    <row r="62" ht="23.25" customHeight="1" spans="2:12">
      <c r="B62" s="455"/>
      <c r="C62" s="83"/>
      <c r="D62" s="83"/>
      <c r="E62" s="83"/>
      <c r="F62" s="83"/>
      <c r="G62" s="83"/>
      <c r="H62" s="83"/>
      <c r="I62" s="109"/>
      <c r="J62" s="204"/>
      <c r="K62" s="447"/>
      <c r="L62" s="65"/>
    </row>
    <row r="63" ht="23.25" customHeight="1" spans="2:12">
      <c r="B63" s="455"/>
      <c r="C63" s="83"/>
      <c r="D63" s="83"/>
      <c r="E63" s="83"/>
      <c r="F63" s="83"/>
      <c r="G63" s="83"/>
      <c r="H63" s="83"/>
      <c r="I63" s="109"/>
      <c r="J63" s="109"/>
      <c r="K63" s="447"/>
      <c r="L63" s="65"/>
    </row>
    <row r="64" ht="23.25" customHeight="1" spans="2:12">
      <c r="B64" s="455"/>
      <c r="C64" s="83"/>
      <c r="D64" s="83"/>
      <c r="E64" s="83"/>
      <c r="F64" s="83"/>
      <c r="G64" s="83"/>
      <c r="H64" s="83"/>
      <c r="I64" s="109"/>
      <c r="J64" s="109"/>
      <c r="K64" s="447"/>
      <c r="L64" s="65"/>
    </row>
    <row r="65" ht="23.25" customHeight="1" spans="2:12">
      <c r="B65" s="455"/>
      <c r="C65" s="83"/>
      <c r="D65" s="83"/>
      <c r="E65" s="83"/>
      <c r="F65" s="83"/>
      <c r="G65" s="83"/>
      <c r="H65" s="83"/>
      <c r="I65" s="109"/>
      <c r="J65" s="204"/>
      <c r="K65" s="447"/>
      <c r="L65" s="65"/>
    </row>
    <row r="66" ht="23.25" customHeight="1" spans="2:12">
      <c r="B66" s="455"/>
      <c r="C66" s="83"/>
      <c r="D66" s="83"/>
      <c r="E66" s="83"/>
      <c r="F66" s="83"/>
      <c r="G66" s="83"/>
      <c r="H66" s="83"/>
      <c r="I66" s="204"/>
      <c r="J66" s="204"/>
      <c r="K66" s="447"/>
      <c r="L66" s="65"/>
    </row>
    <row r="67" ht="23.25" customHeight="1" spans="2:12">
      <c r="B67" s="456"/>
      <c r="C67" s="457"/>
      <c r="D67" s="457"/>
      <c r="E67" s="457"/>
      <c r="F67" s="457"/>
      <c r="G67" s="457"/>
      <c r="H67" s="457"/>
      <c r="I67" s="671"/>
      <c r="J67" s="671"/>
      <c r="K67" s="459"/>
      <c r="L67" s="65"/>
    </row>
    <row r="68" ht="23.25" customHeight="1" spans="2:12">
      <c r="B68" s="343"/>
      <c r="C68" s="106"/>
      <c r="D68" s="106"/>
      <c r="E68" s="106"/>
      <c r="F68" s="106"/>
      <c r="G68" s="106"/>
      <c r="H68" s="106"/>
      <c r="I68" s="106"/>
      <c r="J68" s="106"/>
      <c r="K68" s="106"/>
      <c r="L68" s="65"/>
    </row>
    <row r="69" ht="23.25" customHeight="1" spans="2:12">
      <c r="B69" s="112"/>
      <c r="C69" s="106"/>
      <c r="D69" s="106"/>
      <c r="E69" s="106"/>
      <c r="F69" s="106"/>
      <c r="G69" s="106"/>
      <c r="H69" s="106"/>
      <c r="I69" s="106"/>
      <c r="J69" s="106"/>
      <c r="K69" s="106"/>
      <c r="L69" s="65"/>
    </row>
    <row r="70" ht="23.25" customHeight="1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65"/>
    </row>
    <row r="71" ht="23.25" customHeight="1" spans="2:12">
      <c r="B71" s="329"/>
      <c r="C71" s="449"/>
      <c r="D71" s="450"/>
      <c r="E71" s="451"/>
      <c r="F71" s="451"/>
      <c r="G71" s="452"/>
      <c r="H71" s="73"/>
      <c r="I71" s="668"/>
      <c r="J71" s="668"/>
      <c r="K71" s="73"/>
      <c r="L71" s="65"/>
    </row>
    <row r="72" ht="23.25" customHeight="1" spans="2:12">
      <c r="B72" s="453"/>
      <c r="C72" s="454"/>
      <c r="D72" s="454"/>
      <c r="E72" s="454"/>
      <c r="F72" s="454"/>
      <c r="G72" s="454"/>
      <c r="H72" s="454"/>
      <c r="I72" s="670"/>
      <c r="J72" s="670"/>
      <c r="K72" s="73"/>
      <c r="L72" s="65"/>
    </row>
    <row r="73" ht="23.25" customHeight="1" spans="2:12">
      <c r="B73" s="455"/>
      <c r="C73" s="83"/>
      <c r="D73" s="83"/>
      <c r="E73" s="83"/>
      <c r="F73" s="83"/>
      <c r="G73" s="83"/>
      <c r="H73" s="83"/>
      <c r="I73" s="109"/>
      <c r="J73" s="109"/>
      <c r="K73" s="447"/>
      <c r="L73" s="65"/>
    </row>
    <row r="74" ht="23.25" customHeight="1" spans="2:12">
      <c r="B74" s="455"/>
      <c r="C74" s="83"/>
      <c r="D74" s="83"/>
      <c r="E74" s="83"/>
      <c r="F74" s="83"/>
      <c r="G74" s="83"/>
      <c r="H74" s="83"/>
      <c r="I74" s="109"/>
      <c r="J74" s="109"/>
      <c r="K74" s="447"/>
      <c r="L74" s="65"/>
    </row>
    <row r="75" ht="23.25" customHeight="1" spans="2:12">
      <c r="B75" s="455"/>
      <c r="C75" s="83"/>
      <c r="D75" s="83"/>
      <c r="E75" s="83"/>
      <c r="F75" s="83"/>
      <c r="G75" s="83"/>
      <c r="H75" s="83"/>
      <c r="I75" s="109"/>
      <c r="J75" s="109"/>
      <c r="K75" s="447"/>
      <c r="L75" s="65"/>
    </row>
    <row r="76" ht="23.25" customHeight="1" spans="2:12">
      <c r="B76" s="455"/>
      <c r="C76" s="83"/>
      <c r="D76" s="83"/>
      <c r="E76" s="83"/>
      <c r="F76" s="83"/>
      <c r="G76" s="83"/>
      <c r="H76" s="83"/>
      <c r="I76" s="109"/>
      <c r="J76" s="109"/>
      <c r="K76" s="447"/>
      <c r="L76" s="65"/>
    </row>
    <row r="77" ht="23.25" customHeight="1" spans="2:12">
      <c r="B77" s="455"/>
      <c r="C77" s="83"/>
      <c r="D77" s="83"/>
      <c r="E77" s="83"/>
      <c r="F77" s="83"/>
      <c r="G77" s="83"/>
      <c r="H77" s="83"/>
      <c r="I77" s="109"/>
      <c r="J77" s="109"/>
      <c r="K77" s="447"/>
      <c r="L77" s="65"/>
    </row>
    <row r="78" ht="23.25" customHeight="1" spans="2:12">
      <c r="B78" s="455"/>
      <c r="C78" s="83"/>
      <c r="D78" s="83"/>
      <c r="E78" s="83"/>
      <c r="F78" s="83"/>
      <c r="G78" s="83"/>
      <c r="H78" s="83"/>
      <c r="I78" s="109"/>
      <c r="J78" s="109"/>
      <c r="K78" s="447"/>
      <c r="L78" s="65"/>
    </row>
    <row r="79" ht="23.25" customHeight="1" spans="2:12">
      <c r="B79" s="456"/>
      <c r="C79" s="457"/>
      <c r="D79" s="457"/>
      <c r="E79" s="457"/>
      <c r="F79" s="457"/>
      <c r="G79" s="457"/>
      <c r="H79" s="457"/>
      <c r="I79" s="671"/>
      <c r="J79" s="671"/>
      <c r="K79" s="459"/>
      <c r="L79" s="65"/>
    </row>
    <row r="80" ht="23.25" customHeight="1" spans="2:12">
      <c r="B80" s="343"/>
      <c r="C80" s="106"/>
      <c r="D80" s="106"/>
      <c r="E80" s="106"/>
      <c r="F80" s="106"/>
      <c r="G80" s="106"/>
      <c r="H80" s="106"/>
      <c r="I80" s="106"/>
      <c r="J80" s="106"/>
      <c r="K80" s="106"/>
      <c r="L80" s="65"/>
    </row>
    <row r="81" ht="23.25" customHeight="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65"/>
    </row>
    <row r="82" ht="23.25" customHeight="1" spans="2:12">
      <c r="B82" s="329"/>
      <c r="C82" s="458"/>
      <c r="D82" s="458"/>
      <c r="E82" s="458"/>
      <c r="F82" s="458"/>
      <c r="G82" s="458"/>
      <c r="H82" s="458"/>
      <c r="I82" s="181"/>
      <c r="J82" s="181"/>
      <c r="K82" s="458"/>
      <c r="L82" s="65"/>
    </row>
    <row r="83" ht="23.25" customHeight="1" spans="2:12">
      <c r="B83" s="453"/>
      <c r="C83" s="454"/>
      <c r="D83" s="454"/>
      <c r="E83" s="454"/>
      <c r="F83" s="454"/>
      <c r="G83" s="454"/>
      <c r="H83" s="454"/>
      <c r="I83" s="670"/>
      <c r="J83" s="670"/>
      <c r="K83" s="73"/>
      <c r="L83" s="65"/>
    </row>
    <row r="84" ht="23.25" customHeight="1" spans="2:12">
      <c r="B84" s="455"/>
      <c r="C84" s="83"/>
      <c r="D84" s="83"/>
      <c r="E84" s="83"/>
      <c r="F84" s="83"/>
      <c r="G84" s="83"/>
      <c r="H84" s="83"/>
      <c r="I84" s="204"/>
      <c r="J84" s="204"/>
      <c r="K84" s="447"/>
      <c r="L84" s="65"/>
    </row>
    <row r="85" ht="23.25" customHeight="1" spans="2:12">
      <c r="B85" s="455"/>
      <c r="C85" s="83"/>
      <c r="D85" s="83"/>
      <c r="E85" s="83"/>
      <c r="F85" s="83"/>
      <c r="G85" s="83"/>
      <c r="H85" s="83"/>
      <c r="I85" s="204"/>
      <c r="J85" s="204"/>
      <c r="K85" s="447"/>
      <c r="L85" s="65"/>
    </row>
    <row r="86" ht="23.25" customHeight="1" spans="2:12">
      <c r="B86" s="456"/>
      <c r="C86" s="457"/>
      <c r="D86" s="457"/>
      <c r="E86" s="457"/>
      <c r="F86" s="457"/>
      <c r="G86" s="457"/>
      <c r="H86" s="457"/>
      <c r="I86" s="671"/>
      <c r="J86" s="671"/>
      <c r="K86" s="447"/>
      <c r="L86" s="65"/>
    </row>
    <row r="87" ht="23.25" customHeight="1" spans="2:12">
      <c r="B87" s="343"/>
      <c r="C87" s="112"/>
      <c r="D87" s="112"/>
      <c r="E87" s="112"/>
      <c r="F87" s="112"/>
      <c r="G87" s="112"/>
      <c r="H87" s="112"/>
      <c r="I87" s="181"/>
      <c r="J87" s="181"/>
      <c r="K87" s="112"/>
      <c r="L87" s="65"/>
    </row>
    <row r="88" ht="23.25" customHeight="1" spans="2:12">
      <c r="B88" s="112"/>
      <c r="C88" s="112"/>
      <c r="D88" s="112"/>
      <c r="E88" s="112"/>
      <c r="F88" s="112"/>
      <c r="G88" s="112"/>
      <c r="H88" s="112"/>
      <c r="I88" s="181"/>
      <c r="J88" s="181"/>
      <c r="K88" s="112"/>
      <c r="L88" s="65"/>
    </row>
    <row r="89" ht="23.25" customHeight="1" spans="2:12">
      <c r="B89" s="112"/>
      <c r="C89" s="112"/>
      <c r="D89" s="112"/>
      <c r="E89" s="112"/>
      <c r="F89" s="112"/>
      <c r="G89" s="112"/>
      <c r="H89" s="112"/>
      <c r="I89" s="181"/>
      <c r="J89" s="181"/>
      <c r="K89" s="112"/>
      <c r="L89" s="65"/>
    </row>
    <row r="90" ht="23.25" customHeight="1" spans="2:12">
      <c r="B90" s="112"/>
      <c r="C90" s="112"/>
      <c r="D90" s="112"/>
      <c r="E90" s="112"/>
      <c r="F90" s="112"/>
      <c r="G90" s="112"/>
      <c r="H90" s="112"/>
      <c r="I90" s="181"/>
      <c r="J90" s="181"/>
      <c r="K90" s="112"/>
      <c r="L90" s="65"/>
    </row>
    <row r="91" ht="23.25" customHeight="1" spans="2:12">
      <c r="B91" s="112"/>
      <c r="C91" s="112"/>
      <c r="D91" s="112"/>
      <c r="E91" s="112"/>
      <c r="F91" s="112"/>
      <c r="G91" s="112"/>
      <c r="H91" s="112"/>
      <c r="I91" s="181"/>
      <c r="J91" s="181"/>
      <c r="K91" s="112"/>
      <c r="L91" s="65"/>
    </row>
    <row r="92" ht="23.25" customHeight="1" spans="2:12">
      <c r="B92" s="112"/>
      <c r="C92" s="112"/>
      <c r="D92" s="112"/>
      <c r="E92" s="112"/>
      <c r="F92" s="112"/>
      <c r="G92" s="112"/>
      <c r="H92" s="112"/>
      <c r="I92" s="181"/>
      <c r="J92" s="181"/>
      <c r="K92" s="112"/>
      <c r="L92" s="65"/>
    </row>
    <row r="93" ht="23.25" customHeight="1" spans="2:12">
      <c r="B93" s="112"/>
      <c r="C93" s="112"/>
      <c r="D93" s="112"/>
      <c r="E93" s="112"/>
      <c r="F93" s="112"/>
      <c r="G93" s="112"/>
      <c r="H93" s="112"/>
      <c r="I93" s="181"/>
      <c r="J93" s="181"/>
      <c r="K93" s="112"/>
      <c r="L93" s="65"/>
    </row>
    <row r="94" ht="23.25" customHeight="1" spans="2:12">
      <c r="B94" s="112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81"/>
      <c r="J102" s="181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65"/>
    </row>
    <row r="120" ht="23.25" customHeight="1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ht="23.25" customHeight="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AX238"/>
  <sheetViews>
    <sheetView showGridLines="0" zoomScale="62" zoomScaleNormal="62" topLeftCell="B1" workbookViewId="0">
      <pane xSplit="1" topLeftCell="X1" activePane="topRight" state="frozen"/>
      <selection/>
      <selection pane="topRight" activeCell="L8" sqref="L8"/>
    </sheetView>
  </sheetViews>
  <sheetFormatPr defaultColWidth="9.14285714285714" defaultRowHeight="15"/>
  <cols>
    <col min="1" max="1" width="2.71428571428571" hidden="1" customWidth="1"/>
    <col min="2" max="2" width="48.7142857142857" customWidth="1"/>
    <col min="3" max="50" width="13.7142857142857" customWidth="1"/>
    <col min="51" max="1957" width="9.14285714285714" customWidth="1"/>
  </cols>
  <sheetData>
    <row r="1" spans="1:5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9"/>
    </row>
    <row r="5" spans="1:5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19"/>
    </row>
    <row r="11" ht="23.25" customHeight="1"/>
    <row r="12" ht="23.25" customHeight="1" spans="2:47">
      <c r="B12" s="327" t="s">
        <v>229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495"/>
      <c r="AH12" s="227"/>
      <c r="AI12" s="227"/>
      <c r="AJ12" s="227"/>
      <c r="AK12" s="227"/>
      <c r="AL12" s="227"/>
      <c r="AM12" s="30"/>
      <c r="AN12" s="139"/>
      <c r="AO12" s="139"/>
      <c r="AP12" s="139"/>
      <c r="AQ12" s="139"/>
      <c r="AR12" s="139"/>
      <c r="AS12" s="139"/>
      <c r="AT12" s="139"/>
      <c r="AU12" s="139"/>
    </row>
    <row r="13" ht="50.1" customHeight="1" spans="2:50">
      <c r="B13" s="71" t="s">
        <v>230</v>
      </c>
      <c r="C13" s="710" t="s">
        <v>231</v>
      </c>
      <c r="D13" s="348" t="s">
        <v>232</v>
      </c>
      <c r="E13" s="711" t="s">
        <v>233</v>
      </c>
      <c r="F13" s="710" t="s">
        <v>234</v>
      </c>
      <c r="G13" s="348" t="s">
        <v>235</v>
      </c>
      <c r="H13" s="711" t="s">
        <v>236</v>
      </c>
      <c r="I13" s="710" t="s">
        <v>237</v>
      </c>
      <c r="J13" s="348" t="s">
        <v>238</v>
      </c>
      <c r="K13" s="711" t="s">
        <v>239</v>
      </c>
      <c r="L13" s="710" t="s">
        <v>240</v>
      </c>
      <c r="M13" s="348" t="s">
        <v>241</v>
      </c>
      <c r="N13" s="711" t="s">
        <v>242</v>
      </c>
      <c r="O13" s="710" t="s">
        <v>243</v>
      </c>
      <c r="P13" s="348" t="s">
        <v>244</v>
      </c>
      <c r="Q13" s="711" t="s">
        <v>245</v>
      </c>
      <c r="R13" s="710" t="s">
        <v>246</v>
      </c>
      <c r="S13" s="348" t="s">
        <v>247</v>
      </c>
      <c r="T13" s="711" t="s">
        <v>248</v>
      </c>
      <c r="U13" s="710" t="s">
        <v>249</v>
      </c>
      <c r="V13" s="348" t="s">
        <v>250</v>
      </c>
      <c r="W13" s="711" t="s">
        <v>251</v>
      </c>
      <c r="X13" s="710" t="s">
        <v>252</v>
      </c>
      <c r="Y13" s="348" t="s">
        <v>253</v>
      </c>
      <c r="Z13" s="711" t="s">
        <v>254</v>
      </c>
      <c r="AA13" s="710" t="s">
        <v>255</v>
      </c>
      <c r="AB13" s="348" t="s">
        <v>256</v>
      </c>
      <c r="AC13" s="711" t="s">
        <v>257</v>
      </c>
      <c r="AD13" s="710" t="s">
        <v>258</v>
      </c>
      <c r="AE13" s="348" t="s">
        <v>259</v>
      </c>
      <c r="AF13" s="711" t="s">
        <v>260</v>
      </c>
      <c r="AG13" s="710" t="s">
        <v>261</v>
      </c>
      <c r="AH13" s="348" t="s">
        <v>262</v>
      </c>
      <c r="AI13" s="711" t="s">
        <v>263</v>
      </c>
      <c r="AJ13" s="710" t="s">
        <v>264</v>
      </c>
      <c r="AK13" s="348" t="s">
        <v>265</v>
      </c>
      <c r="AL13" s="711" t="s">
        <v>266</v>
      </c>
      <c r="AM13" s="710" t="s">
        <v>267</v>
      </c>
      <c r="AN13" s="348" t="s">
        <v>268</v>
      </c>
      <c r="AO13" s="711" t="s">
        <v>269</v>
      </c>
      <c r="AP13" s="710" t="s">
        <v>270</v>
      </c>
      <c r="AQ13" s="348" t="s">
        <v>271</v>
      </c>
      <c r="AR13" s="711" t="s">
        <v>272</v>
      </c>
      <c r="AS13" s="710" t="s">
        <v>273</v>
      </c>
      <c r="AT13" s="348" t="s">
        <v>274</v>
      </c>
      <c r="AU13" s="711" t="s">
        <v>275</v>
      </c>
      <c r="AV13" s="710" t="s">
        <v>276</v>
      </c>
      <c r="AW13" s="348" t="s">
        <v>277</v>
      </c>
      <c r="AX13" s="711" t="s">
        <v>278</v>
      </c>
    </row>
    <row r="14" ht="23.25" customHeight="1" spans="2:50">
      <c r="B14" s="470" t="s">
        <v>4</v>
      </c>
      <c r="C14" s="712"/>
      <c r="D14" s="471"/>
      <c r="E14" s="713"/>
      <c r="F14" s="712"/>
      <c r="G14" s="471"/>
      <c r="H14" s="713"/>
      <c r="I14" s="712"/>
      <c r="J14" s="471"/>
      <c r="K14" s="713"/>
      <c r="L14" s="712"/>
      <c r="M14" s="471"/>
      <c r="N14" s="713"/>
      <c r="O14" s="712"/>
      <c r="P14" s="471"/>
      <c r="Q14" s="713"/>
      <c r="R14" s="712"/>
      <c r="S14" s="471"/>
      <c r="T14" s="713"/>
      <c r="U14" s="712"/>
      <c r="V14" s="471"/>
      <c r="W14" s="713"/>
      <c r="X14" s="712"/>
      <c r="Y14" s="471"/>
      <c r="Z14" s="713"/>
      <c r="AA14" s="712"/>
      <c r="AB14" s="471"/>
      <c r="AC14" s="471"/>
      <c r="AD14" s="712"/>
      <c r="AE14" s="471"/>
      <c r="AF14" s="471"/>
      <c r="AG14" s="712"/>
      <c r="AH14" s="471"/>
      <c r="AI14" s="179"/>
      <c r="AJ14" s="712"/>
      <c r="AK14" s="471"/>
      <c r="AL14" s="733"/>
      <c r="AM14" s="712"/>
      <c r="AN14" s="471"/>
      <c r="AO14" s="733"/>
      <c r="AP14" s="712"/>
      <c r="AQ14" s="471"/>
      <c r="AR14" s="733"/>
      <c r="AS14" s="712"/>
      <c r="AT14" s="471"/>
      <c r="AU14" s="733"/>
      <c r="AV14" s="712"/>
      <c r="AW14" s="471"/>
      <c r="AX14" s="733"/>
    </row>
    <row r="15" ht="23.25" customHeight="1" spans="2:50">
      <c r="B15" s="714" t="s">
        <v>54</v>
      </c>
      <c r="C15" s="715" t="s">
        <v>130</v>
      </c>
      <c r="D15" s="82" t="s">
        <v>130</v>
      </c>
      <c r="E15" s="82" t="s">
        <v>130</v>
      </c>
      <c r="F15" s="715" t="s">
        <v>130</v>
      </c>
      <c r="G15" s="82" t="s">
        <v>130</v>
      </c>
      <c r="H15" s="82" t="s">
        <v>130</v>
      </c>
      <c r="I15" s="715" t="s">
        <v>130</v>
      </c>
      <c r="J15" s="82" t="s">
        <v>130</v>
      </c>
      <c r="K15" s="82" t="s">
        <v>130</v>
      </c>
      <c r="L15" s="715" t="s">
        <v>130</v>
      </c>
      <c r="M15" s="82" t="s">
        <v>130</v>
      </c>
      <c r="N15" s="82" t="s">
        <v>130</v>
      </c>
      <c r="O15" s="715" t="s">
        <v>130</v>
      </c>
      <c r="P15" s="82" t="s">
        <v>130</v>
      </c>
      <c r="Q15" s="82" t="s">
        <v>130</v>
      </c>
      <c r="R15" s="715" t="s">
        <v>130</v>
      </c>
      <c r="S15" s="82" t="s">
        <v>130</v>
      </c>
      <c r="T15" s="82" t="s">
        <v>130</v>
      </c>
      <c r="U15" s="715" t="s">
        <v>130</v>
      </c>
      <c r="V15" s="82" t="s">
        <v>130</v>
      </c>
      <c r="W15" s="82" t="s">
        <v>130</v>
      </c>
      <c r="X15" s="715" t="s">
        <v>130</v>
      </c>
      <c r="Y15" s="82" t="s">
        <v>130</v>
      </c>
      <c r="Z15" s="82" t="s">
        <v>130</v>
      </c>
      <c r="AA15" s="715" t="s">
        <v>130</v>
      </c>
      <c r="AB15" s="82" t="s">
        <v>130</v>
      </c>
      <c r="AC15" s="82" t="s">
        <v>130</v>
      </c>
      <c r="AD15" s="715" t="s">
        <v>130</v>
      </c>
      <c r="AE15" s="82" t="s">
        <v>130</v>
      </c>
      <c r="AF15" s="82" t="s">
        <v>130</v>
      </c>
      <c r="AG15" s="715" t="s">
        <v>130</v>
      </c>
      <c r="AH15" s="82" t="s">
        <v>130</v>
      </c>
      <c r="AI15" s="82" t="s">
        <v>130</v>
      </c>
      <c r="AJ15" s="715" t="s">
        <v>130</v>
      </c>
      <c r="AK15" s="82" t="s">
        <v>130</v>
      </c>
      <c r="AL15" s="82" t="s">
        <v>130</v>
      </c>
      <c r="AM15" s="715" t="s">
        <v>130</v>
      </c>
      <c r="AN15" s="82" t="s">
        <v>130</v>
      </c>
      <c r="AO15" s="82" t="s">
        <v>130</v>
      </c>
      <c r="AP15" s="739">
        <v>13</v>
      </c>
      <c r="AQ15" s="474">
        <v>12</v>
      </c>
      <c r="AR15" s="177">
        <f>IF(ISERROR(AVERAGE(AP15:AQ15)),"-",(AVERAGE(AP15:AQ15)))</f>
        <v>12.5</v>
      </c>
      <c r="AS15" s="739">
        <v>22</v>
      </c>
      <c r="AT15" s="474">
        <v>21</v>
      </c>
      <c r="AU15" s="177">
        <f t="shared" ref="AU15:AU26" si="0">IF(ISERROR(AVERAGE(AS15:AT15)),"-",(AVERAGE(AS15:AT15)))</f>
        <v>21.5</v>
      </c>
      <c r="AV15" s="739">
        <v>27</v>
      </c>
      <c r="AW15" s="474">
        <v>27</v>
      </c>
      <c r="AX15" s="745">
        <f t="shared" ref="AX15:AX26" si="1">IF(ISERROR(AVERAGE(AV15:AW15)),"-",(AVERAGE(AV15:AW15)))</f>
        <v>27</v>
      </c>
    </row>
    <row r="16" ht="23.25" customHeight="1" spans="2:50">
      <c r="B16" s="468" t="s">
        <v>16</v>
      </c>
      <c r="C16" s="715">
        <v>24</v>
      </c>
      <c r="D16" s="82" t="s">
        <v>130</v>
      </c>
      <c r="E16" s="716">
        <f>IF(ISERROR(AVERAGE(C16:D16)),"-",(AVERAGE(C16:D16)))</f>
        <v>24</v>
      </c>
      <c r="F16" s="715">
        <v>30</v>
      </c>
      <c r="G16" s="82" t="s">
        <v>130</v>
      </c>
      <c r="H16" s="716">
        <f>IF(ISERROR(AVERAGE(F16:G16)),"-",(AVERAGE(F16:G16)))</f>
        <v>30</v>
      </c>
      <c r="I16" s="715">
        <v>35</v>
      </c>
      <c r="J16" s="82" t="s">
        <v>130</v>
      </c>
      <c r="K16" s="716">
        <f>IF(ISERROR(AVERAGE(I16:J16)),"-",(AVERAGE(I16:J16)))</f>
        <v>35</v>
      </c>
      <c r="L16" s="715">
        <v>44</v>
      </c>
      <c r="M16" s="82" t="s">
        <v>130</v>
      </c>
      <c r="N16" s="716">
        <f>IF(ISERROR(AVERAGE(L16:M16)),"-",(AVERAGE(L16:M16)))</f>
        <v>44</v>
      </c>
      <c r="O16" s="715">
        <v>62</v>
      </c>
      <c r="P16" s="171">
        <v>51</v>
      </c>
      <c r="Q16" s="725">
        <f>IF(ISERROR(AVERAGE(O16:P16)),"-",(AVERAGE(O16:P16)))</f>
        <v>56.5</v>
      </c>
      <c r="R16" s="715">
        <v>65</v>
      </c>
      <c r="S16" s="171">
        <v>57</v>
      </c>
      <c r="T16" s="716">
        <f>IF(ISERROR(AVERAGE(R16:S16)),"-",(AVERAGE(R16:S16)))</f>
        <v>61</v>
      </c>
      <c r="U16" s="715">
        <v>68</v>
      </c>
      <c r="V16" s="171">
        <v>57</v>
      </c>
      <c r="W16" s="725">
        <f>IF(ISERROR(AVERAGE(U16:V16)),"-",(AVERAGE(U16:V16)))</f>
        <v>62.5</v>
      </c>
      <c r="X16" s="715">
        <v>68</v>
      </c>
      <c r="Y16" s="171">
        <v>59</v>
      </c>
      <c r="Z16" s="725">
        <f>IF(ISERROR(AVERAGE(X16:Y16)),"-",(AVERAGE(X16:Y16)))</f>
        <v>63.5</v>
      </c>
      <c r="AA16" s="715">
        <v>62</v>
      </c>
      <c r="AB16" s="171">
        <v>54</v>
      </c>
      <c r="AC16" s="716">
        <f t="shared" ref="AC16:AC22" si="2">IF(ISERROR(AVERAGE(AA16:AB16)),"-",(AVERAGE(AA16:AB16)))</f>
        <v>58</v>
      </c>
      <c r="AD16" s="171">
        <v>68</v>
      </c>
      <c r="AE16" s="171">
        <v>55</v>
      </c>
      <c r="AF16" s="727">
        <f t="shared" ref="AF16:AF22" si="3">IF(ISERROR(AVERAGE(AD16:AE16)),"-",(AVERAGE(AD16:AE16)))</f>
        <v>61.5</v>
      </c>
      <c r="AG16" s="176">
        <v>66</v>
      </c>
      <c r="AH16" s="176">
        <v>60</v>
      </c>
      <c r="AI16" s="171">
        <f t="shared" ref="AI16:AI26" si="4">IF(ISERROR(AVERAGE(AG16:AH16)),"-",(AVERAGE(AG16:AH16)))</f>
        <v>63</v>
      </c>
      <c r="AJ16" s="734">
        <v>65</v>
      </c>
      <c r="AK16" s="176">
        <v>56</v>
      </c>
      <c r="AL16" s="177">
        <f t="shared" ref="AL16:AL22" si="5">IF(ISERROR(AVERAGE(AJ16:AK16)),"-",(AVERAGE(AJ16:AK16)))</f>
        <v>60.5</v>
      </c>
      <c r="AM16" s="734">
        <v>67</v>
      </c>
      <c r="AN16" s="176">
        <v>57</v>
      </c>
      <c r="AO16" s="177">
        <f t="shared" ref="AO16:AO24" si="6">IF(ISERROR(AVERAGE(AM16:AN16)),"-",(AVERAGE(AM16:AN16)))</f>
        <v>62</v>
      </c>
      <c r="AP16" s="734">
        <v>67</v>
      </c>
      <c r="AQ16" s="176">
        <v>53</v>
      </c>
      <c r="AR16" s="177">
        <f>IF(ISERROR(AVERAGE(AP16:AQ16)),"-",(AVERAGE(AP16:AQ16)))</f>
        <v>60</v>
      </c>
      <c r="AS16" s="734">
        <v>59</v>
      </c>
      <c r="AT16" s="176">
        <v>47</v>
      </c>
      <c r="AU16" s="177">
        <f t="shared" si="0"/>
        <v>53</v>
      </c>
      <c r="AV16" s="734">
        <v>56</v>
      </c>
      <c r="AW16" s="176">
        <v>47</v>
      </c>
      <c r="AX16" s="745">
        <f t="shared" si="1"/>
        <v>51.5</v>
      </c>
    </row>
    <row r="17" ht="23.25" customHeight="1" spans="2:50">
      <c r="B17" s="468" t="s">
        <v>215</v>
      </c>
      <c r="C17" s="715" t="s">
        <v>130</v>
      </c>
      <c r="D17" s="82" t="s">
        <v>130</v>
      </c>
      <c r="E17" s="716" t="str">
        <f>IF(ISERROR(AVERAGE(C17:D17)),"-",(AVERAGE(C17:D17)))</f>
        <v>-</v>
      </c>
      <c r="F17" s="715" t="s">
        <v>130</v>
      </c>
      <c r="G17" s="82" t="s">
        <v>130</v>
      </c>
      <c r="H17" s="716" t="str">
        <f t="shared" ref="H17:H46" si="7">IF(ISERROR(AVERAGE(F17:G17)),"-",(AVERAGE(F17:G17)))</f>
        <v>-</v>
      </c>
      <c r="I17" s="715" t="s">
        <v>130</v>
      </c>
      <c r="J17" s="82" t="s">
        <v>130</v>
      </c>
      <c r="K17" s="716" t="str">
        <f t="shared" ref="K17:K52" si="8">IF(ISERROR(AVERAGE(I17:J17)),"-",(AVERAGE(I17:J17)))</f>
        <v>-</v>
      </c>
      <c r="L17" s="715" t="s">
        <v>130</v>
      </c>
      <c r="M17" s="82" t="s">
        <v>130</v>
      </c>
      <c r="N17" s="716" t="str">
        <f t="shared" ref="N17:N52" si="9">IF(ISERROR(AVERAGE(L17:M17)),"-",(AVERAGE(L17:M17)))</f>
        <v>-</v>
      </c>
      <c r="O17" s="715" t="s">
        <v>130</v>
      </c>
      <c r="P17" s="171" t="s">
        <v>130</v>
      </c>
      <c r="Q17" s="725" t="str">
        <f>IF(ISERROR(AVERAGE(O17:P17)),"-",(AVERAGE(O17:P17)))</f>
        <v>-</v>
      </c>
      <c r="R17" s="715" t="s">
        <v>130</v>
      </c>
      <c r="S17" s="171" t="s">
        <v>130</v>
      </c>
      <c r="T17" s="716" t="str">
        <f t="shared" ref="T17:T52" si="10">IF(ISERROR(AVERAGE(R17:S17)),"-",(AVERAGE(R17:S17)))</f>
        <v>-</v>
      </c>
      <c r="U17" s="715" t="s">
        <v>130</v>
      </c>
      <c r="V17" s="171" t="s">
        <v>130</v>
      </c>
      <c r="W17" s="725" t="str">
        <f t="shared" ref="W17:W46" si="11">IF(ISERROR(AVERAGE(U17:V17)),"-",(AVERAGE(U17:V17)))</f>
        <v>-</v>
      </c>
      <c r="X17" s="715" t="s">
        <v>130</v>
      </c>
      <c r="Y17" s="171">
        <v>9</v>
      </c>
      <c r="Z17" s="725">
        <f t="shared" ref="Z17:Z52" si="12">IF(ISERROR(AVERAGE(X17:Y17)),"-",(AVERAGE(X17:Y17)))</f>
        <v>9</v>
      </c>
      <c r="AA17" s="715">
        <v>9</v>
      </c>
      <c r="AB17" s="171">
        <v>11</v>
      </c>
      <c r="AC17" s="716">
        <f t="shared" si="2"/>
        <v>10</v>
      </c>
      <c r="AD17" s="171">
        <v>18</v>
      </c>
      <c r="AE17" s="171">
        <v>18</v>
      </c>
      <c r="AF17" s="727">
        <f t="shared" si="3"/>
        <v>18</v>
      </c>
      <c r="AG17" s="176">
        <v>21</v>
      </c>
      <c r="AH17" s="176">
        <v>20</v>
      </c>
      <c r="AI17" s="171">
        <f t="shared" si="4"/>
        <v>20.5</v>
      </c>
      <c r="AJ17" s="734">
        <v>22</v>
      </c>
      <c r="AK17" s="176">
        <v>17</v>
      </c>
      <c r="AL17" s="177">
        <f t="shared" si="5"/>
        <v>19.5</v>
      </c>
      <c r="AM17" s="734">
        <v>15</v>
      </c>
      <c r="AN17" s="176">
        <v>13</v>
      </c>
      <c r="AO17" s="177">
        <f t="shared" si="6"/>
        <v>14</v>
      </c>
      <c r="AP17" s="734">
        <v>10</v>
      </c>
      <c r="AQ17" s="176">
        <v>10</v>
      </c>
      <c r="AR17" s="177">
        <f t="shared" ref="AR17:AR26" si="13">IF(ISERROR(AVERAGE(AP17:AQ17)),"-",(AVERAGE(AP17:AQ17)))</f>
        <v>10</v>
      </c>
      <c r="AS17" s="734">
        <v>11</v>
      </c>
      <c r="AT17" s="176">
        <v>9</v>
      </c>
      <c r="AU17" s="177">
        <f t="shared" si="0"/>
        <v>10</v>
      </c>
      <c r="AV17" s="734">
        <v>10</v>
      </c>
      <c r="AW17" s="176">
        <v>8</v>
      </c>
      <c r="AX17" s="745">
        <f t="shared" si="1"/>
        <v>9</v>
      </c>
    </row>
    <row r="18" ht="23.25" customHeight="1" spans="2:50">
      <c r="B18" s="468" t="s">
        <v>38</v>
      </c>
      <c r="C18" s="715" t="s">
        <v>130</v>
      </c>
      <c r="D18" s="82" t="s">
        <v>130</v>
      </c>
      <c r="E18" s="716" t="str">
        <f>IF(ISERROR(AVERAGE(C18:D18)),"-",(AVERAGE(C18:D18)))</f>
        <v>-</v>
      </c>
      <c r="F18" s="715" t="s">
        <v>130</v>
      </c>
      <c r="G18" s="82" t="s">
        <v>130</v>
      </c>
      <c r="H18" s="716" t="str">
        <f t="shared" si="7"/>
        <v>-</v>
      </c>
      <c r="I18" s="715" t="s">
        <v>130</v>
      </c>
      <c r="J18" s="82" t="s">
        <v>130</v>
      </c>
      <c r="K18" s="716" t="str">
        <f t="shared" si="8"/>
        <v>-</v>
      </c>
      <c r="L18" s="715" t="s">
        <v>130</v>
      </c>
      <c r="M18" s="82" t="s">
        <v>130</v>
      </c>
      <c r="N18" s="716" t="s">
        <v>130</v>
      </c>
      <c r="O18" s="715" t="s">
        <v>130</v>
      </c>
      <c r="P18" s="171" t="s">
        <v>130</v>
      </c>
      <c r="Q18" s="725" t="s">
        <v>130</v>
      </c>
      <c r="R18" s="715" t="s">
        <v>130</v>
      </c>
      <c r="S18" s="171" t="s">
        <v>130</v>
      </c>
      <c r="T18" s="716" t="s">
        <v>130</v>
      </c>
      <c r="U18" s="715" t="s">
        <v>130</v>
      </c>
      <c r="V18" s="171" t="s">
        <v>130</v>
      </c>
      <c r="W18" s="725" t="s">
        <v>130</v>
      </c>
      <c r="X18" s="715" t="s">
        <v>130</v>
      </c>
      <c r="Y18" s="171" t="s">
        <v>130</v>
      </c>
      <c r="Z18" s="725" t="s">
        <v>130</v>
      </c>
      <c r="AA18" s="715">
        <v>10</v>
      </c>
      <c r="AB18" s="171">
        <v>9</v>
      </c>
      <c r="AC18" s="716">
        <f t="shared" si="2"/>
        <v>9.5</v>
      </c>
      <c r="AD18" s="171">
        <v>19</v>
      </c>
      <c r="AE18" s="171">
        <v>18</v>
      </c>
      <c r="AF18" s="727">
        <f t="shared" si="3"/>
        <v>18.5</v>
      </c>
      <c r="AG18" s="176">
        <v>27</v>
      </c>
      <c r="AH18" s="176">
        <v>27</v>
      </c>
      <c r="AI18" s="171">
        <f t="shared" si="4"/>
        <v>27</v>
      </c>
      <c r="AJ18" s="734">
        <v>36</v>
      </c>
      <c r="AK18" s="176">
        <v>32</v>
      </c>
      <c r="AL18" s="177">
        <f t="shared" si="5"/>
        <v>34</v>
      </c>
      <c r="AM18" s="734">
        <v>38</v>
      </c>
      <c r="AN18" s="171">
        <v>34</v>
      </c>
      <c r="AO18" s="177">
        <f t="shared" si="6"/>
        <v>36</v>
      </c>
      <c r="AP18" s="734">
        <v>38</v>
      </c>
      <c r="AQ18" s="171">
        <v>34</v>
      </c>
      <c r="AR18" s="177">
        <f t="shared" si="13"/>
        <v>36</v>
      </c>
      <c r="AS18" s="734">
        <v>35</v>
      </c>
      <c r="AT18" s="171">
        <v>30</v>
      </c>
      <c r="AU18" s="177">
        <f t="shared" si="0"/>
        <v>32.5</v>
      </c>
      <c r="AV18" s="734">
        <v>34</v>
      </c>
      <c r="AW18" s="171">
        <v>30</v>
      </c>
      <c r="AX18" s="745">
        <f t="shared" si="1"/>
        <v>32</v>
      </c>
    </row>
    <row r="19" ht="23.25" customHeight="1" spans="2:50">
      <c r="B19" s="468" t="s">
        <v>49</v>
      </c>
      <c r="C19" s="715" t="s">
        <v>130</v>
      </c>
      <c r="D19" s="82" t="s">
        <v>130</v>
      </c>
      <c r="E19" s="716" t="str">
        <f>IF(ISERROR(AVERAGE(C19:D19)),"-",(AVERAGE(C19:D19)))</f>
        <v>-</v>
      </c>
      <c r="F19" s="715" t="s">
        <v>130</v>
      </c>
      <c r="G19" s="82" t="s">
        <v>130</v>
      </c>
      <c r="H19" s="716" t="str">
        <f t="shared" si="7"/>
        <v>-</v>
      </c>
      <c r="I19" s="715" t="s">
        <v>130</v>
      </c>
      <c r="J19" s="82" t="s">
        <v>130</v>
      </c>
      <c r="K19" s="716" t="str">
        <f t="shared" si="8"/>
        <v>-</v>
      </c>
      <c r="L19" s="715" t="s">
        <v>130</v>
      </c>
      <c r="M19" s="82" t="s">
        <v>130</v>
      </c>
      <c r="N19" s="716" t="s">
        <v>130</v>
      </c>
      <c r="O19" s="715" t="s">
        <v>130</v>
      </c>
      <c r="P19" s="171" t="s">
        <v>130</v>
      </c>
      <c r="Q19" s="725" t="s">
        <v>130</v>
      </c>
      <c r="R19" s="715" t="s">
        <v>130</v>
      </c>
      <c r="S19" s="171" t="s">
        <v>130</v>
      </c>
      <c r="T19" s="716" t="s">
        <v>130</v>
      </c>
      <c r="U19" s="715" t="s">
        <v>130</v>
      </c>
      <c r="V19" s="171" t="s">
        <v>130</v>
      </c>
      <c r="W19" s="725" t="s">
        <v>130</v>
      </c>
      <c r="X19" s="715" t="s">
        <v>130</v>
      </c>
      <c r="Y19" s="171" t="s">
        <v>130</v>
      </c>
      <c r="Z19" s="725" t="s">
        <v>130</v>
      </c>
      <c r="AA19" s="715">
        <v>6</v>
      </c>
      <c r="AB19" s="171">
        <v>5</v>
      </c>
      <c r="AC19" s="716">
        <f t="shared" si="2"/>
        <v>5.5</v>
      </c>
      <c r="AD19" s="171">
        <v>14</v>
      </c>
      <c r="AE19" s="171">
        <v>14</v>
      </c>
      <c r="AF19" s="727">
        <f t="shared" si="3"/>
        <v>14</v>
      </c>
      <c r="AG19" s="176">
        <v>20</v>
      </c>
      <c r="AH19" s="176">
        <v>20</v>
      </c>
      <c r="AI19" s="171">
        <f t="shared" si="4"/>
        <v>20</v>
      </c>
      <c r="AJ19" s="734">
        <v>29</v>
      </c>
      <c r="AK19" s="176">
        <v>26</v>
      </c>
      <c r="AL19" s="177">
        <f t="shared" si="5"/>
        <v>27.5</v>
      </c>
      <c r="AM19" s="734">
        <v>34</v>
      </c>
      <c r="AN19" s="176">
        <v>32</v>
      </c>
      <c r="AO19" s="177">
        <f t="shared" si="6"/>
        <v>33</v>
      </c>
      <c r="AP19" s="734">
        <v>39</v>
      </c>
      <c r="AQ19" s="176">
        <v>34</v>
      </c>
      <c r="AR19" s="177">
        <f t="shared" si="13"/>
        <v>36.5</v>
      </c>
      <c r="AS19" s="734">
        <v>41</v>
      </c>
      <c r="AT19" s="176">
        <v>40</v>
      </c>
      <c r="AU19" s="177">
        <f t="shared" si="0"/>
        <v>40.5</v>
      </c>
      <c r="AV19" s="734">
        <v>44</v>
      </c>
      <c r="AW19" s="176">
        <v>43</v>
      </c>
      <c r="AX19" s="745">
        <f t="shared" si="1"/>
        <v>43.5</v>
      </c>
    </row>
    <row r="20" ht="23.25" customHeight="1" spans="2:50">
      <c r="B20" s="349" t="s">
        <v>34</v>
      </c>
      <c r="C20" s="715" t="s">
        <v>130</v>
      </c>
      <c r="D20" s="82" t="s">
        <v>130</v>
      </c>
      <c r="E20" s="82" t="s">
        <v>130</v>
      </c>
      <c r="F20" s="715" t="s">
        <v>130</v>
      </c>
      <c r="G20" s="82" t="s">
        <v>130</v>
      </c>
      <c r="H20" s="82" t="s">
        <v>130</v>
      </c>
      <c r="I20" s="715" t="s">
        <v>130</v>
      </c>
      <c r="J20" s="82" t="s">
        <v>130</v>
      </c>
      <c r="K20" s="82" t="s">
        <v>130</v>
      </c>
      <c r="L20" s="715" t="s">
        <v>130</v>
      </c>
      <c r="M20" s="82" t="s">
        <v>130</v>
      </c>
      <c r="N20" s="82" t="s">
        <v>130</v>
      </c>
      <c r="O20" s="715" t="s">
        <v>130</v>
      </c>
      <c r="P20" s="171" t="s">
        <v>130</v>
      </c>
      <c r="Q20" s="725" t="s">
        <v>130</v>
      </c>
      <c r="R20" s="715" t="s">
        <v>130</v>
      </c>
      <c r="S20" s="171" t="s">
        <v>130</v>
      </c>
      <c r="T20" s="716" t="s">
        <v>130</v>
      </c>
      <c r="U20" s="715" t="s">
        <v>130</v>
      </c>
      <c r="V20" s="171" t="s">
        <v>130</v>
      </c>
      <c r="W20" s="725" t="s">
        <v>130</v>
      </c>
      <c r="X20" s="715" t="s">
        <v>130</v>
      </c>
      <c r="Y20" s="171" t="s">
        <v>130</v>
      </c>
      <c r="Z20" s="725" t="s">
        <v>130</v>
      </c>
      <c r="AA20" s="715" t="s">
        <v>130</v>
      </c>
      <c r="AB20" s="171">
        <v>8</v>
      </c>
      <c r="AC20" s="716">
        <f t="shared" si="2"/>
        <v>8</v>
      </c>
      <c r="AD20" s="171">
        <v>8</v>
      </c>
      <c r="AE20" s="171">
        <v>20</v>
      </c>
      <c r="AF20" s="727">
        <f t="shared" si="3"/>
        <v>14</v>
      </c>
      <c r="AG20" s="176">
        <v>20</v>
      </c>
      <c r="AH20" s="176">
        <v>29</v>
      </c>
      <c r="AI20" s="171">
        <f t="shared" si="4"/>
        <v>24.5</v>
      </c>
      <c r="AJ20" s="734">
        <v>29</v>
      </c>
      <c r="AK20" s="176">
        <v>41</v>
      </c>
      <c r="AL20" s="177">
        <f t="shared" si="5"/>
        <v>35</v>
      </c>
      <c r="AM20" s="734">
        <v>38</v>
      </c>
      <c r="AN20" s="176">
        <v>40</v>
      </c>
      <c r="AO20" s="177">
        <f t="shared" si="6"/>
        <v>39</v>
      </c>
      <c r="AP20" s="734">
        <v>39</v>
      </c>
      <c r="AQ20" s="176">
        <v>41</v>
      </c>
      <c r="AR20" s="177">
        <f t="shared" si="13"/>
        <v>40</v>
      </c>
      <c r="AS20" s="734">
        <v>50</v>
      </c>
      <c r="AT20" s="176">
        <v>45</v>
      </c>
      <c r="AU20" s="177">
        <f t="shared" si="0"/>
        <v>47.5</v>
      </c>
      <c r="AV20" s="734">
        <v>40</v>
      </c>
      <c r="AW20" s="176">
        <v>63</v>
      </c>
      <c r="AX20" s="745">
        <f t="shared" si="1"/>
        <v>51.5</v>
      </c>
    </row>
    <row r="21" ht="23.25" customHeight="1" spans="2:50">
      <c r="B21" s="468" t="s">
        <v>25</v>
      </c>
      <c r="C21" s="715" t="s">
        <v>130</v>
      </c>
      <c r="D21" s="82" t="s">
        <v>130</v>
      </c>
      <c r="E21" s="716" t="str">
        <f>IF(ISERROR(AVERAGE(C21:D21)),"-",(AVERAGE(C21:D21)))</f>
        <v>-</v>
      </c>
      <c r="F21" s="715" t="s">
        <v>130</v>
      </c>
      <c r="G21" s="82" t="s">
        <v>130</v>
      </c>
      <c r="H21" s="716" t="str">
        <f t="shared" si="7"/>
        <v>-</v>
      </c>
      <c r="I21" s="715" t="s">
        <v>130</v>
      </c>
      <c r="J21" s="82" t="s">
        <v>130</v>
      </c>
      <c r="K21" s="716" t="str">
        <f t="shared" si="8"/>
        <v>-</v>
      </c>
      <c r="L21" s="715" t="s">
        <v>130</v>
      </c>
      <c r="M21" s="82" t="s">
        <v>130</v>
      </c>
      <c r="N21" s="716" t="str">
        <f t="shared" si="9"/>
        <v>-</v>
      </c>
      <c r="O21" s="715">
        <v>9</v>
      </c>
      <c r="P21" s="171">
        <v>9</v>
      </c>
      <c r="Q21" s="725">
        <f>IF(ISERROR(AVERAGE(O21:P21)),"-",(AVERAGE(O21:P21)))</f>
        <v>9</v>
      </c>
      <c r="R21" s="715">
        <v>19</v>
      </c>
      <c r="S21" s="171">
        <v>18</v>
      </c>
      <c r="T21" s="716">
        <f t="shared" si="10"/>
        <v>18.5</v>
      </c>
      <c r="U21" s="715">
        <v>29</v>
      </c>
      <c r="V21" s="171">
        <v>27</v>
      </c>
      <c r="W21" s="725">
        <f t="shared" si="11"/>
        <v>28</v>
      </c>
      <c r="X21" s="715">
        <v>36</v>
      </c>
      <c r="Y21" s="171">
        <v>36</v>
      </c>
      <c r="Z21" s="725">
        <f t="shared" si="12"/>
        <v>36</v>
      </c>
      <c r="AA21" s="715">
        <v>40</v>
      </c>
      <c r="AB21" s="171">
        <v>32</v>
      </c>
      <c r="AC21" s="716">
        <f t="shared" si="2"/>
        <v>36</v>
      </c>
      <c r="AD21" s="171">
        <v>46</v>
      </c>
      <c r="AE21" s="171">
        <v>41</v>
      </c>
      <c r="AF21" s="727">
        <f t="shared" si="3"/>
        <v>43.5</v>
      </c>
      <c r="AG21" s="176">
        <v>46</v>
      </c>
      <c r="AH21" s="176">
        <v>39</v>
      </c>
      <c r="AI21" s="171">
        <f t="shared" si="4"/>
        <v>42.5</v>
      </c>
      <c r="AJ21" s="734">
        <v>46</v>
      </c>
      <c r="AK21" s="176">
        <v>41</v>
      </c>
      <c r="AL21" s="177">
        <f t="shared" si="5"/>
        <v>43.5</v>
      </c>
      <c r="AM21" s="734">
        <v>49</v>
      </c>
      <c r="AN21" s="176">
        <v>44</v>
      </c>
      <c r="AO21" s="177">
        <f t="shared" si="6"/>
        <v>46.5</v>
      </c>
      <c r="AP21" s="734">
        <v>43</v>
      </c>
      <c r="AQ21" s="176">
        <v>34</v>
      </c>
      <c r="AR21" s="177">
        <f t="shared" si="13"/>
        <v>38.5</v>
      </c>
      <c r="AS21" s="734">
        <v>39</v>
      </c>
      <c r="AT21" s="176">
        <v>33</v>
      </c>
      <c r="AU21" s="177">
        <f t="shared" si="0"/>
        <v>36</v>
      </c>
      <c r="AV21" s="734">
        <v>40</v>
      </c>
      <c r="AW21" s="176">
        <v>34</v>
      </c>
      <c r="AX21" s="745">
        <f t="shared" si="1"/>
        <v>37</v>
      </c>
    </row>
    <row r="22" ht="23.25" customHeight="1" spans="2:50">
      <c r="B22" s="468" t="s">
        <v>31</v>
      </c>
      <c r="C22" s="715" t="s">
        <v>130</v>
      </c>
      <c r="D22" s="82" t="s">
        <v>130</v>
      </c>
      <c r="E22" s="716" t="str">
        <f>IF(ISERROR(AVERAGE(C22:D22)),"-",(AVERAGE(C22:D22)))</f>
        <v>-</v>
      </c>
      <c r="F22" s="715" t="s">
        <v>130</v>
      </c>
      <c r="G22" s="82" t="s">
        <v>130</v>
      </c>
      <c r="H22" s="716" t="str">
        <f t="shared" si="7"/>
        <v>-</v>
      </c>
      <c r="I22" s="715" t="s">
        <v>130</v>
      </c>
      <c r="J22" s="82" t="s">
        <v>130</v>
      </c>
      <c r="K22" s="716" t="str">
        <f t="shared" si="8"/>
        <v>-</v>
      </c>
      <c r="L22" s="715" t="s">
        <v>130</v>
      </c>
      <c r="M22" s="82" t="s">
        <v>130</v>
      </c>
      <c r="N22" s="716" t="str">
        <f t="shared" si="9"/>
        <v>-</v>
      </c>
      <c r="O22" s="715" t="s">
        <v>130</v>
      </c>
      <c r="P22" s="171" t="s">
        <v>130</v>
      </c>
      <c r="Q22" s="725" t="str">
        <f>IF(ISERROR(AVERAGE(O22:P22)),"-",(AVERAGE(O22:P22)))</f>
        <v>-</v>
      </c>
      <c r="R22" s="715" t="s">
        <v>130</v>
      </c>
      <c r="S22" s="171" t="s">
        <v>130</v>
      </c>
      <c r="T22" s="716" t="str">
        <f t="shared" si="10"/>
        <v>-</v>
      </c>
      <c r="U22" s="715" t="s">
        <v>130</v>
      </c>
      <c r="V22" s="171" t="s">
        <v>130</v>
      </c>
      <c r="W22" s="725" t="str">
        <f t="shared" si="11"/>
        <v>-</v>
      </c>
      <c r="X22" s="715">
        <v>10</v>
      </c>
      <c r="Y22" s="171">
        <v>10</v>
      </c>
      <c r="Z22" s="725">
        <f t="shared" si="12"/>
        <v>10</v>
      </c>
      <c r="AA22" s="715">
        <v>17</v>
      </c>
      <c r="AB22" s="171">
        <v>19</v>
      </c>
      <c r="AC22" s="716">
        <f t="shared" si="2"/>
        <v>18</v>
      </c>
      <c r="AD22" s="171">
        <v>30</v>
      </c>
      <c r="AE22" s="171">
        <v>29</v>
      </c>
      <c r="AF22" s="727">
        <f t="shared" si="3"/>
        <v>29.5</v>
      </c>
      <c r="AG22" s="176">
        <v>39</v>
      </c>
      <c r="AH22" s="176">
        <v>36</v>
      </c>
      <c r="AI22" s="171">
        <f t="shared" si="4"/>
        <v>37.5</v>
      </c>
      <c r="AJ22" s="734">
        <v>47</v>
      </c>
      <c r="AK22" s="176">
        <v>38</v>
      </c>
      <c r="AL22" s="177">
        <f t="shared" si="5"/>
        <v>42.5</v>
      </c>
      <c r="AM22" s="734">
        <v>51</v>
      </c>
      <c r="AN22" s="176">
        <v>46</v>
      </c>
      <c r="AO22" s="177">
        <f t="shared" si="6"/>
        <v>48.5</v>
      </c>
      <c r="AP22" s="734">
        <v>50</v>
      </c>
      <c r="AQ22" s="176">
        <v>44</v>
      </c>
      <c r="AR22" s="177">
        <f t="shared" si="13"/>
        <v>47</v>
      </c>
      <c r="AS22" s="734">
        <v>57</v>
      </c>
      <c r="AT22" s="176">
        <v>49</v>
      </c>
      <c r="AU22" s="177">
        <f t="shared" si="0"/>
        <v>53</v>
      </c>
      <c r="AV22" s="734">
        <v>59</v>
      </c>
      <c r="AW22" s="176">
        <v>51</v>
      </c>
      <c r="AX22" s="745">
        <f t="shared" si="1"/>
        <v>55</v>
      </c>
    </row>
    <row r="23" ht="23.25" customHeight="1" spans="2:50">
      <c r="B23" s="468" t="s">
        <v>21</v>
      </c>
      <c r="C23" s="715" t="s">
        <v>130</v>
      </c>
      <c r="D23" s="82" t="s">
        <v>130</v>
      </c>
      <c r="E23" s="716" t="s">
        <v>130</v>
      </c>
      <c r="F23" s="715" t="s">
        <v>130</v>
      </c>
      <c r="G23" s="82" t="s">
        <v>130</v>
      </c>
      <c r="H23" s="716" t="s">
        <v>130</v>
      </c>
      <c r="I23" s="715" t="s">
        <v>130</v>
      </c>
      <c r="J23" s="82" t="s">
        <v>130</v>
      </c>
      <c r="K23" s="716" t="s">
        <v>130</v>
      </c>
      <c r="L23" s="715" t="s">
        <v>130</v>
      </c>
      <c r="M23" s="82" t="s">
        <v>130</v>
      </c>
      <c r="N23" s="716" t="s">
        <v>130</v>
      </c>
      <c r="O23" s="715" t="s">
        <v>130</v>
      </c>
      <c r="P23" s="171" t="s">
        <v>130</v>
      </c>
      <c r="Q23" s="725" t="s">
        <v>130</v>
      </c>
      <c r="R23" s="715">
        <v>10</v>
      </c>
      <c r="S23" s="171">
        <v>10</v>
      </c>
      <c r="T23" s="716">
        <v>10</v>
      </c>
      <c r="U23" s="715">
        <v>20</v>
      </c>
      <c r="V23" s="171">
        <v>20</v>
      </c>
      <c r="W23" s="725">
        <v>20</v>
      </c>
      <c r="X23" s="715">
        <v>30</v>
      </c>
      <c r="Y23" s="171">
        <v>30</v>
      </c>
      <c r="Z23" s="725">
        <v>30</v>
      </c>
      <c r="AA23" s="715">
        <v>40</v>
      </c>
      <c r="AB23" s="171">
        <v>37</v>
      </c>
      <c r="AC23" s="716">
        <v>38.5</v>
      </c>
      <c r="AD23" s="171">
        <v>39</v>
      </c>
      <c r="AE23" s="171">
        <v>33</v>
      </c>
      <c r="AF23" s="727">
        <v>36</v>
      </c>
      <c r="AG23" s="176">
        <v>40</v>
      </c>
      <c r="AH23" s="176">
        <v>32</v>
      </c>
      <c r="AI23" s="171">
        <v>36</v>
      </c>
      <c r="AJ23" s="734">
        <v>39</v>
      </c>
      <c r="AK23" s="176">
        <v>24</v>
      </c>
      <c r="AL23" s="177">
        <v>36</v>
      </c>
      <c r="AM23" s="734">
        <v>40</v>
      </c>
      <c r="AN23" s="176">
        <v>37</v>
      </c>
      <c r="AO23" s="177">
        <f t="shared" si="6"/>
        <v>38.5</v>
      </c>
      <c r="AP23" s="734">
        <v>42</v>
      </c>
      <c r="AQ23" s="176">
        <v>39</v>
      </c>
      <c r="AR23" s="177">
        <f t="shared" si="13"/>
        <v>40.5</v>
      </c>
      <c r="AS23" s="734">
        <v>49</v>
      </c>
      <c r="AT23" s="176">
        <v>40</v>
      </c>
      <c r="AU23" s="177">
        <f t="shared" si="0"/>
        <v>44.5</v>
      </c>
      <c r="AV23" s="734">
        <v>43</v>
      </c>
      <c r="AW23" s="176">
        <v>39</v>
      </c>
      <c r="AX23" s="745">
        <f t="shared" si="1"/>
        <v>41</v>
      </c>
    </row>
    <row r="24" ht="23.25" customHeight="1" spans="2:50">
      <c r="B24" s="468" t="s">
        <v>70</v>
      </c>
      <c r="C24" s="715" t="s">
        <v>130</v>
      </c>
      <c r="D24" s="82" t="s">
        <v>130</v>
      </c>
      <c r="E24" s="716" t="s">
        <v>130</v>
      </c>
      <c r="F24" s="715" t="s">
        <v>130</v>
      </c>
      <c r="G24" s="82" t="s">
        <v>130</v>
      </c>
      <c r="H24" s="716" t="s">
        <v>130</v>
      </c>
      <c r="I24" s="715" t="s">
        <v>130</v>
      </c>
      <c r="J24" s="82" t="s">
        <v>130</v>
      </c>
      <c r="K24" s="716" t="s">
        <v>130</v>
      </c>
      <c r="L24" s="715" t="s">
        <v>130</v>
      </c>
      <c r="M24" s="82" t="s">
        <v>130</v>
      </c>
      <c r="N24" s="716" t="s">
        <v>130</v>
      </c>
      <c r="O24" s="715" t="s">
        <v>130</v>
      </c>
      <c r="P24" s="171" t="s">
        <v>130</v>
      </c>
      <c r="Q24" s="725" t="s">
        <v>130</v>
      </c>
      <c r="R24" s="715" t="s">
        <v>130</v>
      </c>
      <c r="S24" s="171" t="s">
        <v>130</v>
      </c>
      <c r="T24" s="725" t="s">
        <v>130</v>
      </c>
      <c r="U24" s="715" t="s">
        <v>130</v>
      </c>
      <c r="V24" s="171" t="s">
        <v>130</v>
      </c>
      <c r="W24" s="725" t="s">
        <v>130</v>
      </c>
      <c r="X24" s="715" t="s">
        <v>130</v>
      </c>
      <c r="Y24" s="171" t="s">
        <v>130</v>
      </c>
      <c r="Z24" s="725" t="s">
        <v>130</v>
      </c>
      <c r="AA24" s="715" t="s">
        <v>130</v>
      </c>
      <c r="AB24" s="171" t="s">
        <v>130</v>
      </c>
      <c r="AC24" s="725" t="s">
        <v>130</v>
      </c>
      <c r="AD24" s="715" t="s">
        <v>130</v>
      </c>
      <c r="AE24" s="171" t="s">
        <v>130</v>
      </c>
      <c r="AF24" s="725" t="s">
        <v>130</v>
      </c>
      <c r="AG24" s="715" t="s">
        <v>130</v>
      </c>
      <c r="AH24" s="171" t="s">
        <v>130</v>
      </c>
      <c r="AI24" s="725" t="s">
        <v>130</v>
      </c>
      <c r="AJ24" s="734">
        <v>0</v>
      </c>
      <c r="AK24" s="176">
        <v>5</v>
      </c>
      <c r="AL24" s="177">
        <v>36</v>
      </c>
      <c r="AM24" s="734">
        <v>7</v>
      </c>
      <c r="AN24" s="176">
        <v>5</v>
      </c>
      <c r="AO24" s="177">
        <f t="shared" si="6"/>
        <v>6</v>
      </c>
      <c r="AP24" s="734">
        <v>7</v>
      </c>
      <c r="AQ24" s="176">
        <v>7</v>
      </c>
      <c r="AR24" s="177">
        <f t="shared" si="13"/>
        <v>7</v>
      </c>
      <c r="AS24" s="734">
        <v>10</v>
      </c>
      <c r="AT24" s="176">
        <v>10</v>
      </c>
      <c r="AU24" s="177">
        <f t="shared" si="0"/>
        <v>10</v>
      </c>
      <c r="AV24" s="734">
        <v>15</v>
      </c>
      <c r="AW24" s="176">
        <v>14</v>
      </c>
      <c r="AX24" s="745">
        <f t="shared" si="1"/>
        <v>14.5</v>
      </c>
    </row>
    <row r="25" ht="23.25" customHeight="1" spans="2:50">
      <c r="B25" s="717" t="s">
        <v>46</v>
      </c>
      <c r="C25" s="718" t="s">
        <v>130</v>
      </c>
      <c r="D25" s="463" t="s">
        <v>130</v>
      </c>
      <c r="E25" s="719" t="s">
        <v>130</v>
      </c>
      <c r="F25" s="718" t="s">
        <v>130</v>
      </c>
      <c r="G25" s="463" t="s">
        <v>130</v>
      </c>
      <c r="H25" s="719" t="s">
        <v>130</v>
      </c>
      <c r="I25" s="718" t="s">
        <v>130</v>
      </c>
      <c r="J25" s="463" t="s">
        <v>130</v>
      </c>
      <c r="K25" s="719" t="s">
        <v>130</v>
      </c>
      <c r="L25" s="718" t="s">
        <v>130</v>
      </c>
      <c r="M25" s="463" t="s">
        <v>130</v>
      </c>
      <c r="N25" s="719" t="s">
        <v>130</v>
      </c>
      <c r="O25" s="718" t="s">
        <v>130</v>
      </c>
      <c r="P25" s="463" t="s">
        <v>130</v>
      </c>
      <c r="Q25" s="719" t="s">
        <v>130</v>
      </c>
      <c r="R25" s="718" t="s">
        <v>130</v>
      </c>
      <c r="S25" s="463" t="s">
        <v>130</v>
      </c>
      <c r="T25" s="719" t="s">
        <v>130</v>
      </c>
      <c r="U25" s="718" t="s">
        <v>130</v>
      </c>
      <c r="V25" s="463" t="s">
        <v>130</v>
      </c>
      <c r="W25" s="719" t="s">
        <v>130</v>
      </c>
      <c r="X25" s="718" t="s">
        <v>130</v>
      </c>
      <c r="Y25" s="463" t="s">
        <v>130</v>
      </c>
      <c r="Z25" s="719" t="s">
        <v>130</v>
      </c>
      <c r="AA25" s="718" t="s">
        <v>130</v>
      </c>
      <c r="AB25" s="463" t="s">
        <v>130</v>
      </c>
      <c r="AC25" s="719" t="s">
        <v>130</v>
      </c>
      <c r="AD25" s="718" t="s">
        <v>130</v>
      </c>
      <c r="AE25" s="463" t="s">
        <v>130</v>
      </c>
      <c r="AF25" s="719" t="s">
        <v>130</v>
      </c>
      <c r="AG25" s="718" t="s">
        <v>130</v>
      </c>
      <c r="AH25" s="463" t="s">
        <v>130</v>
      </c>
      <c r="AI25" s="719" t="s">
        <v>130</v>
      </c>
      <c r="AJ25" s="718" t="s">
        <v>130</v>
      </c>
      <c r="AK25" s="463" t="s">
        <v>130</v>
      </c>
      <c r="AL25" s="719" t="s">
        <v>130</v>
      </c>
      <c r="AM25" s="718" t="s">
        <v>130</v>
      </c>
      <c r="AN25" s="463" t="s">
        <v>130</v>
      </c>
      <c r="AO25" s="719" t="s">
        <v>130</v>
      </c>
      <c r="AP25" s="740">
        <v>8</v>
      </c>
      <c r="AQ25" s="475">
        <v>7</v>
      </c>
      <c r="AR25" s="177">
        <f t="shared" si="13"/>
        <v>7.5</v>
      </c>
      <c r="AS25" s="740">
        <v>14</v>
      </c>
      <c r="AT25" s="475">
        <v>14</v>
      </c>
      <c r="AU25" s="177">
        <f t="shared" si="0"/>
        <v>14</v>
      </c>
      <c r="AV25" s="740">
        <v>21</v>
      </c>
      <c r="AW25" s="475">
        <v>19</v>
      </c>
      <c r="AX25" s="745">
        <f t="shared" si="1"/>
        <v>20</v>
      </c>
    </row>
    <row r="26" ht="23.25" customHeight="1" spans="2:50">
      <c r="B26" s="470" t="s">
        <v>200</v>
      </c>
      <c r="C26" s="712">
        <f>SUM(C15:C25)</f>
        <v>24</v>
      </c>
      <c r="D26" s="471">
        <f t="shared" ref="D26:AQ26" si="14">SUM(D15:D25)</f>
        <v>0</v>
      </c>
      <c r="E26" s="471">
        <f t="shared" si="14"/>
        <v>24</v>
      </c>
      <c r="F26" s="712">
        <f t="shared" si="14"/>
        <v>30</v>
      </c>
      <c r="G26" s="471">
        <f t="shared" si="14"/>
        <v>0</v>
      </c>
      <c r="H26" s="471">
        <f t="shared" si="14"/>
        <v>30</v>
      </c>
      <c r="I26" s="712">
        <f t="shared" si="14"/>
        <v>35</v>
      </c>
      <c r="J26" s="471">
        <f t="shared" si="14"/>
        <v>0</v>
      </c>
      <c r="K26" s="471">
        <f t="shared" si="14"/>
        <v>35</v>
      </c>
      <c r="L26" s="712">
        <f t="shared" si="14"/>
        <v>44</v>
      </c>
      <c r="M26" s="471">
        <f t="shared" si="14"/>
        <v>0</v>
      </c>
      <c r="N26" s="471">
        <f t="shared" si="14"/>
        <v>44</v>
      </c>
      <c r="O26" s="712">
        <f t="shared" si="14"/>
        <v>71</v>
      </c>
      <c r="P26" s="471">
        <f t="shared" si="14"/>
        <v>60</v>
      </c>
      <c r="Q26" s="471">
        <f t="shared" si="14"/>
        <v>65.5</v>
      </c>
      <c r="R26" s="712">
        <f t="shared" si="14"/>
        <v>94</v>
      </c>
      <c r="S26" s="471">
        <f t="shared" si="14"/>
        <v>85</v>
      </c>
      <c r="T26" s="471">
        <f t="shared" si="14"/>
        <v>89.5</v>
      </c>
      <c r="U26" s="712">
        <f t="shared" si="14"/>
        <v>117</v>
      </c>
      <c r="V26" s="471">
        <f t="shared" si="14"/>
        <v>104</v>
      </c>
      <c r="W26" s="471">
        <f t="shared" si="14"/>
        <v>110.5</v>
      </c>
      <c r="X26" s="712">
        <f t="shared" si="14"/>
        <v>144</v>
      </c>
      <c r="Y26" s="471">
        <f t="shared" si="14"/>
        <v>144</v>
      </c>
      <c r="Z26" s="471">
        <f t="shared" si="14"/>
        <v>148.5</v>
      </c>
      <c r="AA26" s="712">
        <f t="shared" si="14"/>
        <v>184</v>
      </c>
      <c r="AB26" s="471">
        <f t="shared" si="14"/>
        <v>175</v>
      </c>
      <c r="AC26" s="471">
        <f t="shared" si="14"/>
        <v>183.5</v>
      </c>
      <c r="AD26" s="712">
        <f t="shared" si="14"/>
        <v>242</v>
      </c>
      <c r="AE26" s="471">
        <f t="shared" si="14"/>
        <v>228</v>
      </c>
      <c r="AF26" s="471">
        <f t="shared" si="14"/>
        <v>235</v>
      </c>
      <c r="AG26" s="712">
        <f t="shared" si="14"/>
        <v>279</v>
      </c>
      <c r="AH26" s="471">
        <f t="shared" si="14"/>
        <v>263</v>
      </c>
      <c r="AI26" s="471">
        <f t="shared" si="14"/>
        <v>271</v>
      </c>
      <c r="AJ26" s="712">
        <f t="shared" si="14"/>
        <v>313</v>
      </c>
      <c r="AK26" s="471">
        <f t="shared" si="14"/>
        <v>280</v>
      </c>
      <c r="AL26" s="471">
        <f t="shared" si="14"/>
        <v>334.5</v>
      </c>
      <c r="AM26" s="712">
        <f t="shared" si="14"/>
        <v>339</v>
      </c>
      <c r="AN26" s="471">
        <f t="shared" si="14"/>
        <v>308</v>
      </c>
      <c r="AO26" s="471">
        <f t="shared" si="14"/>
        <v>323.5</v>
      </c>
      <c r="AP26" s="712">
        <f t="shared" si="14"/>
        <v>356</v>
      </c>
      <c r="AQ26" s="471">
        <f t="shared" si="14"/>
        <v>315</v>
      </c>
      <c r="AR26" s="179">
        <f t="shared" si="13"/>
        <v>335.5</v>
      </c>
      <c r="AS26" s="712">
        <f t="shared" ref="AS26:AW26" si="15">SUM(AS15:AS25)</f>
        <v>387</v>
      </c>
      <c r="AT26" s="471">
        <f t="shared" si="15"/>
        <v>338</v>
      </c>
      <c r="AU26" s="179">
        <f t="shared" si="0"/>
        <v>362.5</v>
      </c>
      <c r="AV26" s="712">
        <f t="shared" si="15"/>
        <v>389</v>
      </c>
      <c r="AW26" s="471">
        <f t="shared" si="15"/>
        <v>375</v>
      </c>
      <c r="AX26" s="733">
        <f t="shared" si="1"/>
        <v>382</v>
      </c>
    </row>
    <row r="27" ht="23.25" customHeight="1" spans="2:50">
      <c r="B27" s="470" t="s">
        <v>3</v>
      </c>
      <c r="C27" s="712"/>
      <c r="D27" s="471"/>
      <c r="E27" s="720"/>
      <c r="F27" s="712"/>
      <c r="G27" s="471"/>
      <c r="H27" s="720"/>
      <c r="I27" s="712"/>
      <c r="J27" s="471"/>
      <c r="K27" s="720"/>
      <c r="L27" s="712"/>
      <c r="M27" s="471"/>
      <c r="N27" s="720"/>
      <c r="O27" s="712"/>
      <c r="P27" s="150"/>
      <c r="Q27" s="713"/>
      <c r="R27" s="712"/>
      <c r="S27" s="150"/>
      <c r="T27" s="720"/>
      <c r="U27" s="712"/>
      <c r="V27" s="150"/>
      <c r="W27" s="713"/>
      <c r="X27" s="712"/>
      <c r="Y27" s="150"/>
      <c r="Z27" s="713"/>
      <c r="AA27" s="712"/>
      <c r="AB27" s="150"/>
      <c r="AC27" s="728"/>
      <c r="AD27" s="712"/>
      <c r="AE27" s="150"/>
      <c r="AF27" s="729"/>
      <c r="AG27" s="712"/>
      <c r="AH27" s="150"/>
      <c r="AI27" s="179"/>
      <c r="AJ27" s="712"/>
      <c r="AK27" s="150"/>
      <c r="AL27" s="179"/>
      <c r="AM27" s="712"/>
      <c r="AN27" s="150"/>
      <c r="AO27" s="179"/>
      <c r="AP27" s="712"/>
      <c r="AQ27" s="150"/>
      <c r="AR27" s="179"/>
      <c r="AS27" s="741"/>
      <c r="AT27" s="742"/>
      <c r="AU27" s="743"/>
      <c r="AV27" s="741"/>
      <c r="AW27" s="742"/>
      <c r="AX27" s="746"/>
    </row>
    <row r="28" ht="23.25" customHeight="1" spans="2:50">
      <c r="B28" s="468" t="s">
        <v>87</v>
      </c>
      <c r="C28" s="715" t="s">
        <v>130</v>
      </c>
      <c r="D28" s="82" t="s">
        <v>130</v>
      </c>
      <c r="E28" s="716" t="str">
        <f>IF(ISERROR(AVERAGE(C28:D28)),"-",(AVERAGE(C28:D28)))</f>
        <v>-</v>
      </c>
      <c r="F28" s="715" t="s">
        <v>130</v>
      </c>
      <c r="G28" s="82" t="s">
        <v>130</v>
      </c>
      <c r="H28" s="716" t="str">
        <f t="shared" si="7"/>
        <v>-</v>
      </c>
      <c r="I28" s="715" t="s">
        <v>130</v>
      </c>
      <c r="J28" s="82" t="s">
        <v>130</v>
      </c>
      <c r="K28" s="716" t="str">
        <f t="shared" si="8"/>
        <v>-</v>
      </c>
      <c r="L28" s="715" t="s">
        <v>130</v>
      </c>
      <c r="M28" s="82" t="s">
        <v>130</v>
      </c>
      <c r="N28" s="716" t="str">
        <f t="shared" si="9"/>
        <v>-</v>
      </c>
      <c r="O28" s="715" t="s">
        <v>130</v>
      </c>
      <c r="P28" s="171" t="s">
        <v>130</v>
      </c>
      <c r="Q28" s="725" t="str">
        <f>IF(ISERROR(AVERAGE(O28:P28)),"-",(AVERAGE(O28:P28)))</f>
        <v>-</v>
      </c>
      <c r="R28" s="715" t="s">
        <v>130</v>
      </c>
      <c r="S28" s="171" t="s">
        <v>130</v>
      </c>
      <c r="T28" s="716" t="str">
        <f t="shared" si="10"/>
        <v>-</v>
      </c>
      <c r="U28" s="715" t="s">
        <v>130</v>
      </c>
      <c r="V28" s="171" t="s">
        <v>130</v>
      </c>
      <c r="W28" s="725" t="str">
        <f t="shared" si="11"/>
        <v>-</v>
      </c>
      <c r="X28" s="715" t="s">
        <v>130</v>
      </c>
      <c r="Y28" s="171" t="s">
        <v>130</v>
      </c>
      <c r="Z28" s="725" t="str">
        <f t="shared" si="12"/>
        <v>-</v>
      </c>
      <c r="AA28" s="715" t="s">
        <v>130</v>
      </c>
      <c r="AB28" s="171">
        <v>20</v>
      </c>
      <c r="AC28" s="722">
        <f>IF(ISERROR(AVERAGE(AA28:AB28)),"-",(AVERAGE(AA28:AB28)))</f>
        <v>20</v>
      </c>
      <c r="AD28" s="730">
        <v>20</v>
      </c>
      <c r="AE28" s="171">
        <v>19</v>
      </c>
      <c r="AF28" s="176">
        <f>IF(ISERROR(AVERAGE(AD28:AE28)),"-",(AVERAGE(AD28:AE28)))</f>
        <v>19.5</v>
      </c>
      <c r="AG28" s="735">
        <v>39</v>
      </c>
      <c r="AH28" s="687">
        <v>36</v>
      </c>
      <c r="AI28" s="177">
        <f>IF(ISERROR(AVERAGE(AG28:AH28)),"-",(AVERAGE(AG28:AH28)))</f>
        <v>37.5</v>
      </c>
      <c r="AJ28" s="735">
        <v>42</v>
      </c>
      <c r="AK28" s="687">
        <v>34</v>
      </c>
      <c r="AL28" s="177">
        <v>38</v>
      </c>
      <c r="AM28" s="735">
        <v>32</v>
      </c>
      <c r="AN28" s="687">
        <v>21</v>
      </c>
      <c r="AO28" s="177">
        <f>IF(ISERROR(AVERAGE(AM28:AN28)),"-",(AVERAGE(AM28:AN28)))</f>
        <v>26.5</v>
      </c>
      <c r="AP28" s="735">
        <v>11</v>
      </c>
      <c r="AQ28" s="687">
        <v>31</v>
      </c>
      <c r="AR28" s="177">
        <f>IF(ISERROR(AVERAGE(AP28:AQ28)),"-",(AVERAGE(AP28:AQ28)))</f>
        <v>21</v>
      </c>
      <c r="AS28" s="735">
        <v>22</v>
      </c>
      <c r="AT28" s="687">
        <v>22</v>
      </c>
      <c r="AU28" s="177">
        <f>IF(ISERROR(AVERAGE(AS28:AT28)),"-",(AVERAGE(AS28:AT28)))</f>
        <v>22</v>
      </c>
      <c r="AV28" s="735">
        <v>42</v>
      </c>
      <c r="AW28" s="687">
        <v>38</v>
      </c>
      <c r="AX28" s="745">
        <f t="shared" ref="AX28:AX40" si="16">IF(ISERROR(AVERAGE(AV28:AW28)),"-",(AVERAGE(AV28:AW28)))</f>
        <v>40</v>
      </c>
    </row>
    <row r="29" ht="23.25" customHeight="1" spans="2:50">
      <c r="B29" s="468" t="s">
        <v>54</v>
      </c>
      <c r="C29" s="715" t="s">
        <v>130</v>
      </c>
      <c r="D29" s="82" t="s">
        <v>130</v>
      </c>
      <c r="E29" s="716" t="str">
        <f>IF(ISERROR(AVERAGE(C29:D29)),"-",(AVERAGE(C29:D29)))</f>
        <v>-</v>
      </c>
      <c r="F29" s="715" t="s">
        <v>130</v>
      </c>
      <c r="G29" s="82" t="s">
        <v>130</v>
      </c>
      <c r="H29" s="716" t="str">
        <f t="shared" si="7"/>
        <v>-</v>
      </c>
      <c r="I29" s="715" t="s">
        <v>130</v>
      </c>
      <c r="J29" s="82" t="s">
        <v>130</v>
      </c>
      <c r="K29" s="716" t="str">
        <f t="shared" si="8"/>
        <v>-</v>
      </c>
      <c r="L29" s="715" t="s">
        <v>130</v>
      </c>
      <c r="M29" s="82" t="s">
        <v>130</v>
      </c>
      <c r="N29" s="716" t="str">
        <f t="shared" si="9"/>
        <v>-</v>
      </c>
      <c r="O29" s="715" t="s">
        <v>130</v>
      </c>
      <c r="P29" s="171" t="s">
        <v>130</v>
      </c>
      <c r="Q29" s="725" t="str">
        <f>IF(ISERROR(AVERAGE(O29:P29)),"-",(AVERAGE(O29:P29)))</f>
        <v>-</v>
      </c>
      <c r="R29" s="715">
        <v>15</v>
      </c>
      <c r="S29" s="171">
        <v>15</v>
      </c>
      <c r="T29" s="716">
        <f t="shared" si="10"/>
        <v>15</v>
      </c>
      <c r="U29" s="715">
        <v>29</v>
      </c>
      <c r="V29" s="171">
        <v>28</v>
      </c>
      <c r="W29" s="725">
        <f t="shared" si="11"/>
        <v>28.5</v>
      </c>
      <c r="X29" s="715">
        <v>44</v>
      </c>
      <c r="Y29" s="171">
        <v>31</v>
      </c>
      <c r="Z29" s="725">
        <f t="shared" si="12"/>
        <v>37.5</v>
      </c>
      <c r="AA29" s="715">
        <v>41</v>
      </c>
      <c r="AB29" s="171">
        <v>30</v>
      </c>
      <c r="AC29" s="722">
        <f>IF(ISERROR(AVERAGE(AA29:AB29)),"-",(AVERAGE(AA29:AB29)))</f>
        <v>35.5</v>
      </c>
      <c r="AD29" s="731">
        <v>35</v>
      </c>
      <c r="AE29" s="171">
        <v>33</v>
      </c>
      <c r="AF29" s="176">
        <f>IF(ISERROR(AVERAGE(AD29:AE29)),"-",(AVERAGE(AD29:AE29)))</f>
        <v>34</v>
      </c>
      <c r="AG29" s="734">
        <v>38</v>
      </c>
      <c r="AH29" s="176">
        <v>30</v>
      </c>
      <c r="AI29" s="177">
        <f>IF(ISERROR(AVERAGE(AG29:AH29)),"-",(AVERAGE(AG29:AH29)))</f>
        <v>34</v>
      </c>
      <c r="AJ29" s="734">
        <v>40</v>
      </c>
      <c r="AK29" s="176">
        <v>31</v>
      </c>
      <c r="AL29" s="177">
        <f>IF(ISERROR(AVERAGE(AJ29:AK29)),"-",(AVERAGE(AJ29:AK29)))</f>
        <v>35.5</v>
      </c>
      <c r="AM29" s="734">
        <v>42</v>
      </c>
      <c r="AN29" s="176">
        <v>33</v>
      </c>
      <c r="AO29" s="177">
        <f>IF(ISERROR(AVERAGE(AM29:AN29)),"-",(AVERAGE(AM29:AN29)))</f>
        <v>37.5</v>
      </c>
      <c r="AP29" s="734">
        <v>42</v>
      </c>
      <c r="AQ29" s="176">
        <v>32</v>
      </c>
      <c r="AR29" s="177">
        <f>IF(ISERROR(AVERAGE(AP29:AQ29)),"-",(AVERAGE(AP29:AQ29)))</f>
        <v>37</v>
      </c>
      <c r="AS29" s="734">
        <v>31</v>
      </c>
      <c r="AT29" s="176">
        <v>29</v>
      </c>
      <c r="AU29" s="177">
        <f>IF(ISERROR(AVERAGE(AS29:AT29)),"-",(AVERAGE(AS29:AT29)))</f>
        <v>30</v>
      </c>
      <c r="AV29" s="734">
        <v>37</v>
      </c>
      <c r="AW29" s="176">
        <v>30</v>
      </c>
      <c r="AX29" s="745">
        <f t="shared" si="16"/>
        <v>33.5</v>
      </c>
    </row>
    <row r="30" ht="23.25" customHeight="1" spans="2:50">
      <c r="B30" s="468" t="s">
        <v>16</v>
      </c>
      <c r="C30" s="715">
        <v>40</v>
      </c>
      <c r="D30" s="82" t="s">
        <v>130</v>
      </c>
      <c r="E30" s="716">
        <f t="shared" ref="E30:E37" si="17">IF(ISERROR(AVERAGE(C30:D30)),"-",(AVERAGE(C30:D30)))</f>
        <v>40</v>
      </c>
      <c r="F30" s="715">
        <v>47</v>
      </c>
      <c r="G30" s="82" t="s">
        <v>130</v>
      </c>
      <c r="H30" s="716">
        <f t="shared" si="7"/>
        <v>47</v>
      </c>
      <c r="I30" s="715">
        <v>56</v>
      </c>
      <c r="J30" s="82" t="s">
        <v>130</v>
      </c>
      <c r="K30" s="716">
        <f t="shared" si="8"/>
        <v>56</v>
      </c>
      <c r="L30" s="715">
        <v>54</v>
      </c>
      <c r="M30" s="82" t="s">
        <v>130</v>
      </c>
      <c r="N30" s="716">
        <f t="shared" si="9"/>
        <v>54</v>
      </c>
      <c r="O30" s="715">
        <v>44</v>
      </c>
      <c r="P30" s="171">
        <v>40</v>
      </c>
      <c r="Q30" s="725">
        <f t="shared" ref="Q30:Q39" si="18">IF(ISERROR(AVERAGE(O30:P30)),"-",(AVERAGE(O30:P30)))</f>
        <v>42</v>
      </c>
      <c r="R30" s="715">
        <v>59</v>
      </c>
      <c r="S30" s="171">
        <v>45</v>
      </c>
      <c r="T30" s="716">
        <f t="shared" si="10"/>
        <v>52</v>
      </c>
      <c r="U30" s="715">
        <v>53</v>
      </c>
      <c r="V30" s="171">
        <v>38</v>
      </c>
      <c r="W30" s="725">
        <f t="shared" si="11"/>
        <v>45.5</v>
      </c>
      <c r="X30" s="715">
        <v>55</v>
      </c>
      <c r="Y30" s="171">
        <v>36</v>
      </c>
      <c r="Z30" s="725">
        <f t="shared" si="12"/>
        <v>45.5</v>
      </c>
      <c r="AA30" s="715">
        <v>50</v>
      </c>
      <c r="AB30" s="171">
        <v>39</v>
      </c>
      <c r="AC30" s="722">
        <f t="shared" ref="AC30:AC39" si="19">IF(ISERROR(AVERAGE(AA30:AB30)),"-",(AVERAGE(AA30:AB30)))</f>
        <v>44.5</v>
      </c>
      <c r="AD30" s="731">
        <v>61</v>
      </c>
      <c r="AE30" s="171">
        <v>46</v>
      </c>
      <c r="AF30" s="176">
        <f t="shared" ref="AF30:AF39" si="20">IF(ISERROR(AVERAGE(AD30:AE30)),"-",(AVERAGE(AD30:AE30)))</f>
        <v>53.5</v>
      </c>
      <c r="AG30" s="734">
        <v>55</v>
      </c>
      <c r="AH30" s="176">
        <v>41</v>
      </c>
      <c r="AI30" s="177">
        <f t="shared" ref="AI30:AI39" si="21">IF(ISERROR(AVERAGE(AG30:AH30)),"-",(AVERAGE(AG30:AH30)))</f>
        <v>48</v>
      </c>
      <c r="AJ30" s="734">
        <v>56</v>
      </c>
      <c r="AK30" s="176">
        <v>41</v>
      </c>
      <c r="AL30" s="177">
        <f t="shared" ref="AL30:AL39" si="22">IF(ISERROR(AVERAGE(AJ30:AK30)),"-",(AVERAGE(AJ30:AK30)))</f>
        <v>48.5</v>
      </c>
      <c r="AM30" s="734">
        <v>50</v>
      </c>
      <c r="AN30" s="176">
        <v>38</v>
      </c>
      <c r="AO30" s="177">
        <f t="shared" ref="AO30:AO39" si="23">IF(ISERROR(AVERAGE(AM30:AN30)),"-",(AVERAGE(AM30:AN30)))</f>
        <v>44</v>
      </c>
      <c r="AP30" s="734">
        <v>51</v>
      </c>
      <c r="AQ30" s="176">
        <v>35</v>
      </c>
      <c r="AR30" s="177">
        <f t="shared" ref="AR30:AR39" si="24">IF(ISERROR(AVERAGE(AP30:AQ30)),"-",(AVERAGE(AP30:AQ30)))</f>
        <v>43</v>
      </c>
      <c r="AS30" s="734">
        <v>45</v>
      </c>
      <c r="AT30" s="176">
        <v>31</v>
      </c>
      <c r="AU30" s="177">
        <f t="shared" ref="AU30:AU39" si="25">IF(ISERROR(AVERAGE(AS30:AT30)),"-",(AVERAGE(AS30:AT30)))</f>
        <v>38</v>
      </c>
      <c r="AV30" s="734">
        <v>41</v>
      </c>
      <c r="AW30" s="176">
        <v>37</v>
      </c>
      <c r="AX30" s="745">
        <f t="shared" si="16"/>
        <v>39</v>
      </c>
    </row>
    <row r="31" ht="23.25" customHeight="1" spans="2:50">
      <c r="B31" s="468" t="s">
        <v>108</v>
      </c>
      <c r="C31" s="715" t="s">
        <v>130</v>
      </c>
      <c r="D31" s="82" t="s">
        <v>130</v>
      </c>
      <c r="E31" s="716" t="str">
        <f t="shared" ref="E31" si="26">IF(ISERROR(AVERAGE(C31:D31)),"-",(AVERAGE(C31:D31)))</f>
        <v>-</v>
      </c>
      <c r="F31" s="715" t="s">
        <v>130</v>
      </c>
      <c r="G31" s="82" t="s">
        <v>130</v>
      </c>
      <c r="H31" s="716" t="str">
        <f t="shared" si="7"/>
        <v>-</v>
      </c>
      <c r="I31" s="715" t="s">
        <v>130</v>
      </c>
      <c r="J31" s="82" t="s">
        <v>130</v>
      </c>
      <c r="K31" s="716" t="str">
        <f t="shared" si="8"/>
        <v>-</v>
      </c>
      <c r="L31" s="715" t="s">
        <v>130</v>
      </c>
      <c r="M31" s="82" t="s">
        <v>130</v>
      </c>
      <c r="N31" s="716" t="str">
        <f t="shared" si="9"/>
        <v>-</v>
      </c>
      <c r="O31" s="715" t="s">
        <v>130</v>
      </c>
      <c r="P31" s="82" t="s">
        <v>130</v>
      </c>
      <c r="Q31" s="716" t="str">
        <f t="shared" si="18"/>
        <v>-</v>
      </c>
      <c r="R31" s="715" t="s">
        <v>130</v>
      </c>
      <c r="S31" s="82" t="s">
        <v>130</v>
      </c>
      <c r="T31" s="716" t="str">
        <f t="shared" si="10"/>
        <v>-</v>
      </c>
      <c r="U31" s="715" t="s">
        <v>130</v>
      </c>
      <c r="V31" s="82" t="s">
        <v>130</v>
      </c>
      <c r="W31" s="716" t="str">
        <f t="shared" si="11"/>
        <v>-</v>
      </c>
      <c r="X31" s="715" t="s">
        <v>130</v>
      </c>
      <c r="Y31" s="82" t="s">
        <v>130</v>
      </c>
      <c r="Z31" s="716" t="str">
        <f t="shared" si="12"/>
        <v>-</v>
      </c>
      <c r="AA31" s="715" t="s">
        <v>130</v>
      </c>
      <c r="AB31" s="82" t="s">
        <v>130</v>
      </c>
      <c r="AC31" s="716" t="str">
        <f t="shared" si="19"/>
        <v>-</v>
      </c>
      <c r="AD31" s="715" t="s">
        <v>130</v>
      </c>
      <c r="AE31" s="82" t="s">
        <v>130</v>
      </c>
      <c r="AF31" s="716" t="str">
        <f t="shared" si="20"/>
        <v>-</v>
      </c>
      <c r="AG31" s="715" t="s">
        <v>130</v>
      </c>
      <c r="AH31" s="82" t="s">
        <v>130</v>
      </c>
      <c r="AI31" s="716" t="str">
        <f t="shared" si="21"/>
        <v>-</v>
      </c>
      <c r="AJ31" s="715" t="s">
        <v>130</v>
      </c>
      <c r="AK31" s="82" t="s">
        <v>130</v>
      </c>
      <c r="AL31" s="716" t="str">
        <f t="shared" si="22"/>
        <v>-</v>
      </c>
      <c r="AM31" s="715" t="s">
        <v>130</v>
      </c>
      <c r="AN31" s="82" t="s">
        <v>130</v>
      </c>
      <c r="AO31" s="716" t="str">
        <f t="shared" si="23"/>
        <v>-</v>
      </c>
      <c r="AP31" s="734">
        <v>11</v>
      </c>
      <c r="AQ31" s="176">
        <v>11</v>
      </c>
      <c r="AR31" s="177">
        <f t="shared" si="24"/>
        <v>11</v>
      </c>
      <c r="AS31" s="734">
        <v>25</v>
      </c>
      <c r="AT31" s="176">
        <v>21</v>
      </c>
      <c r="AU31" s="177">
        <f t="shared" si="25"/>
        <v>23</v>
      </c>
      <c r="AV31" s="734">
        <v>25</v>
      </c>
      <c r="AW31" s="176">
        <v>24</v>
      </c>
      <c r="AX31" s="745">
        <f t="shared" si="16"/>
        <v>24.5</v>
      </c>
    </row>
    <row r="32" ht="23.25" customHeight="1" spans="2:50">
      <c r="B32" s="468" t="s">
        <v>58</v>
      </c>
      <c r="C32" s="715" t="s">
        <v>130</v>
      </c>
      <c r="D32" s="82" t="s">
        <v>130</v>
      </c>
      <c r="E32" s="716" t="str">
        <f t="shared" si="17"/>
        <v>-</v>
      </c>
      <c r="F32" s="715" t="s">
        <v>130</v>
      </c>
      <c r="G32" s="82" t="s">
        <v>130</v>
      </c>
      <c r="H32" s="716" t="str">
        <f t="shared" si="7"/>
        <v>-</v>
      </c>
      <c r="I32" s="715" t="s">
        <v>130</v>
      </c>
      <c r="J32" s="82" t="s">
        <v>130</v>
      </c>
      <c r="K32" s="716" t="str">
        <f t="shared" si="8"/>
        <v>-</v>
      </c>
      <c r="L32" s="715" t="s">
        <v>130</v>
      </c>
      <c r="M32" s="82" t="s">
        <v>130</v>
      </c>
      <c r="N32" s="716" t="str">
        <f t="shared" si="9"/>
        <v>-</v>
      </c>
      <c r="O32" s="715" t="s">
        <v>130</v>
      </c>
      <c r="P32" s="171" t="s">
        <v>130</v>
      </c>
      <c r="Q32" s="725" t="str">
        <f t="shared" si="18"/>
        <v>-</v>
      </c>
      <c r="R32" s="715">
        <v>10</v>
      </c>
      <c r="S32" s="171">
        <v>10</v>
      </c>
      <c r="T32" s="716">
        <f t="shared" si="10"/>
        <v>10</v>
      </c>
      <c r="U32" s="715">
        <v>20</v>
      </c>
      <c r="V32" s="171">
        <v>20</v>
      </c>
      <c r="W32" s="725">
        <f t="shared" si="11"/>
        <v>20</v>
      </c>
      <c r="X32" s="715">
        <v>28</v>
      </c>
      <c r="Y32" s="171">
        <v>25</v>
      </c>
      <c r="Z32" s="725">
        <f t="shared" si="12"/>
        <v>26.5</v>
      </c>
      <c r="AA32" s="715">
        <v>29</v>
      </c>
      <c r="AB32" s="171">
        <v>23</v>
      </c>
      <c r="AC32" s="722">
        <f t="shared" si="19"/>
        <v>26</v>
      </c>
      <c r="AD32" s="731">
        <v>29</v>
      </c>
      <c r="AE32" s="171">
        <v>23</v>
      </c>
      <c r="AF32" s="176">
        <f t="shared" si="20"/>
        <v>26</v>
      </c>
      <c r="AG32" s="734">
        <v>33</v>
      </c>
      <c r="AH32" s="176">
        <v>31</v>
      </c>
      <c r="AI32" s="177">
        <f t="shared" si="21"/>
        <v>32</v>
      </c>
      <c r="AJ32" s="734">
        <v>38</v>
      </c>
      <c r="AK32" s="176">
        <v>37</v>
      </c>
      <c r="AL32" s="177">
        <f t="shared" si="22"/>
        <v>37.5</v>
      </c>
      <c r="AM32" s="734">
        <v>39</v>
      </c>
      <c r="AN32" s="176">
        <v>36</v>
      </c>
      <c r="AO32" s="177">
        <f t="shared" si="23"/>
        <v>37.5</v>
      </c>
      <c r="AP32" s="734">
        <v>35</v>
      </c>
      <c r="AQ32" s="176">
        <v>25</v>
      </c>
      <c r="AR32" s="177">
        <f t="shared" si="24"/>
        <v>30</v>
      </c>
      <c r="AS32" s="734">
        <v>39</v>
      </c>
      <c r="AT32" s="176">
        <v>33</v>
      </c>
      <c r="AU32" s="177">
        <f t="shared" si="25"/>
        <v>36</v>
      </c>
      <c r="AV32" s="734">
        <v>42</v>
      </c>
      <c r="AW32" s="176">
        <v>39</v>
      </c>
      <c r="AX32" s="745">
        <f t="shared" si="16"/>
        <v>40.5</v>
      </c>
    </row>
    <row r="33" ht="23.25" customHeight="1" spans="2:50">
      <c r="B33" s="468" t="s">
        <v>279</v>
      </c>
      <c r="C33" s="715" t="s">
        <v>130</v>
      </c>
      <c r="D33" s="82" t="s">
        <v>130</v>
      </c>
      <c r="E33" s="716" t="str">
        <f t="shared" si="17"/>
        <v>-</v>
      </c>
      <c r="F33" s="715" t="s">
        <v>130</v>
      </c>
      <c r="G33" s="82" t="s">
        <v>130</v>
      </c>
      <c r="H33" s="716" t="str">
        <f t="shared" si="7"/>
        <v>-</v>
      </c>
      <c r="I33" s="715" t="s">
        <v>130</v>
      </c>
      <c r="J33" s="82" t="s">
        <v>130</v>
      </c>
      <c r="K33" s="716" t="str">
        <f t="shared" si="8"/>
        <v>-</v>
      </c>
      <c r="L33" s="715" t="s">
        <v>130</v>
      </c>
      <c r="M33" s="82" t="s">
        <v>130</v>
      </c>
      <c r="N33" s="716" t="str">
        <f t="shared" si="9"/>
        <v>-</v>
      </c>
      <c r="O33" s="715" t="s">
        <v>130</v>
      </c>
      <c r="P33" s="171" t="s">
        <v>130</v>
      </c>
      <c r="Q33" s="725" t="str">
        <f t="shared" si="18"/>
        <v>-</v>
      </c>
      <c r="R33" s="715">
        <v>15</v>
      </c>
      <c r="S33" s="171">
        <v>13</v>
      </c>
      <c r="T33" s="716">
        <f t="shared" si="10"/>
        <v>14</v>
      </c>
      <c r="U33" s="715">
        <v>13</v>
      </c>
      <c r="V33" s="171">
        <v>13</v>
      </c>
      <c r="W33" s="725">
        <f t="shared" si="11"/>
        <v>13</v>
      </c>
      <c r="X33" s="715">
        <v>42</v>
      </c>
      <c r="Y33" s="171">
        <v>32</v>
      </c>
      <c r="Z33" s="725">
        <f t="shared" si="12"/>
        <v>37</v>
      </c>
      <c r="AA33" s="715">
        <v>43</v>
      </c>
      <c r="AB33" s="171">
        <v>31</v>
      </c>
      <c r="AC33" s="722">
        <f t="shared" si="19"/>
        <v>37</v>
      </c>
      <c r="AD33" s="731">
        <v>42</v>
      </c>
      <c r="AE33" s="171">
        <v>36</v>
      </c>
      <c r="AF33" s="176">
        <f t="shared" si="20"/>
        <v>39</v>
      </c>
      <c r="AG33" s="734">
        <v>43</v>
      </c>
      <c r="AH33" s="176">
        <v>40</v>
      </c>
      <c r="AI33" s="177">
        <f t="shared" si="21"/>
        <v>41.5</v>
      </c>
      <c r="AJ33" s="734">
        <v>41</v>
      </c>
      <c r="AK33" s="176">
        <v>31</v>
      </c>
      <c r="AL33" s="177">
        <f t="shared" si="22"/>
        <v>36</v>
      </c>
      <c r="AM33" s="734">
        <v>39</v>
      </c>
      <c r="AN33" s="176">
        <v>29</v>
      </c>
      <c r="AO33" s="177">
        <f t="shared" si="23"/>
        <v>34</v>
      </c>
      <c r="AP33" s="734">
        <v>31</v>
      </c>
      <c r="AQ33" s="176">
        <v>23</v>
      </c>
      <c r="AR33" s="177">
        <f t="shared" si="24"/>
        <v>27</v>
      </c>
      <c r="AS33" s="734">
        <v>29</v>
      </c>
      <c r="AT33" s="176">
        <v>20</v>
      </c>
      <c r="AU33" s="177">
        <f t="shared" si="25"/>
        <v>24.5</v>
      </c>
      <c r="AV33" s="734">
        <v>23</v>
      </c>
      <c r="AW33" s="176">
        <v>19</v>
      </c>
      <c r="AX33" s="745">
        <f t="shared" si="16"/>
        <v>21</v>
      </c>
    </row>
    <row r="34" ht="23.25" customHeight="1" spans="2:50">
      <c r="B34" s="468" t="s">
        <v>38</v>
      </c>
      <c r="C34" s="715" t="s">
        <v>130</v>
      </c>
      <c r="D34" s="82" t="s">
        <v>130</v>
      </c>
      <c r="E34" s="716" t="str">
        <f t="shared" si="17"/>
        <v>-</v>
      </c>
      <c r="F34" s="715" t="s">
        <v>130</v>
      </c>
      <c r="G34" s="82" t="s">
        <v>130</v>
      </c>
      <c r="H34" s="716" t="str">
        <f t="shared" si="7"/>
        <v>-</v>
      </c>
      <c r="I34" s="715" t="s">
        <v>130</v>
      </c>
      <c r="J34" s="82" t="s">
        <v>130</v>
      </c>
      <c r="K34" s="716" t="str">
        <f t="shared" si="8"/>
        <v>-</v>
      </c>
      <c r="L34" s="715">
        <v>20</v>
      </c>
      <c r="M34" s="82" t="s">
        <v>130</v>
      </c>
      <c r="N34" s="716">
        <f t="shared" si="9"/>
        <v>20</v>
      </c>
      <c r="O34" s="715">
        <v>35</v>
      </c>
      <c r="P34" s="171">
        <v>33</v>
      </c>
      <c r="Q34" s="725">
        <f t="shared" si="18"/>
        <v>34</v>
      </c>
      <c r="R34" s="715">
        <v>59</v>
      </c>
      <c r="S34" s="171">
        <v>39</v>
      </c>
      <c r="T34" s="716">
        <f t="shared" si="10"/>
        <v>49</v>
      </c>
      <c r="U34" s="715">
        <v>59</v>
      </c>
      <c r="V34" s="171">
        <v>42</v>
      </c>
      <c r="W34" s="725">
        <f t="shared" si="11"/>
        <v>50.5</v>
      </c>
      <c r="X34" s="715">
        <v>62</v>
      </c>
      <c r="Y34" s="171">
        <v>40</v>
      </c>
      <c r="Z34" s="725">
        <f t="shared" si="12"/>
        <v>51</v>
      </c>
      <c r="AA34" s="715">
        <v>58</v>
      </c>
      <c r="AB34" s="171">
        <v>43</v>
      </c>
      <c r="AC34" s="722">
        <f t="shared" si="19"/>
        <v>50.5</v>
      </c>
      <c r="AD34" s="731">
        <v>61</v>
      </c>
      <c r="AE34" s="171">
        <v>38</v>
      </c>
      <c r="AF34" s="176">
        <f t="shared" si="20"/>
        <v>49.5</v>
      </c>
      <c r="AG34" s="734">
        <v>49</v>
      </c>
      <c r="AH34" s="176">
        <v>35</v>
      </c>
      <c r="AI34" s="177">
        <f t="shared" si="21"/>
        <v>42</v>
      </c>
      <c r="AJ34" s="734">
        <v>48</v>
      </c>
      <c r="AK34" s="176">
        <v>32</v>
      </c>
      <c r="AL34" s="177">
        <f t="shared" si="22"/>
        <v>40</v>
      </c>
      <c r="AM34" s="734">
        <v>42</v>
      </c>
      <c r="AN34" s="176">
        <v>33</v>
      </c>
      <c r="AO34" s="177">
        <f t="shared" si="23"/>
        <v>37.5</v>
      </c>
      <c r="AP34" s="734">
        <v>40</v>
      </c>
      <c r="AQ34" s="176">
        <v>27</v>
      </c>
      <c r="AR34" s="177">
        <f t="shared" si="24"/>
        <v>33.5</v>
      </c>
      <c r="AS34" s="734">
        <v>30</v>
      </c>
      <c r="AT34" s="176">
        <v>19</v>
      </c>
      <c r="AU34" s="177">
        <f t="shared" si="25"/>
        <v>24.5</v>
      </c>
      <c r="AV34" s="734">
        <v>24</v>
      </c>
      <c r="AW34" s="176">
        <v>23</v>
      </c>
      <c r="AX34" s="745">
        <f t="shared" si="16"/>
        <v>23.5</v>
      </c>
    </row>
    <row r="35" customFormat="1" ht="23.25" customHeight="1" spans="2:50">
      <c r="B35" s="721" t="s">
        <v>102</v>
      </c>
      <c r="C35" s="715" t="s">
        <v>130</v>
      </c>
      <c r="D35" s="82" t="s">
        <v>130</v>
      </c>
      <c r="E35" s="716" t="str">
        <f t="shared" si="17"/>
        <v>-</v>
      </c>
      <c r="F35" s="715" t="s">
        <v>130</v>
      </c>
      <c r="G35" s="82" t="s">
        <v>130</v>
      </c>
      <c r="H35" s="716" t="str">
        <f t="shared" si="7"/>
        <v>-</v>
      </c>
      <c r="I35" s="715" t="s">
        <v>130</v>
      </c>
      <c r="J35" s="82" t="s">
        <v>130</v>
      </c>
      <c r="K35" s="716" t="str">
        <f t="shared" si="8"/>
        <v>-</v>
      </c>
      <c r="L35" s="715" t="s">
        <v>130</v>
      </c>
      <c r="M35" s="82" t="s">
        <v>130</v>
      </c>
      <c r="N35" s="716" t="str">
        <f t="shared" si="9"/>
        <v>-</v>
      </c>
      <c r="O35" s="715" t="s">
        <v>130</v>
      </c>
      <c r="P35" s="82" t="s">
        <v>130</v>
      </c>
      <c r="Q35" s="716" t="str">
        <f t="shared" si="18"/>
        <v>-</v>
      </c>
      <c r="R35" s="715" t="s">
        <v>130</v>
      </c>
      <c r="S35" s="82" t="s">
        <v>130</v>
      </c>
      <c r="T35" s="716" t="str">
        <f t="shared" si="10"/>
        <v>-</v>
      </c>
      <c r="U35" s="715" t="s">
        <v>130</v>
      </c>
      <c r="V35" s="82" t="s">
        <v>130</v>
      </c>
      <c r="W35" s="716" t="str">
        <f t="shared" si="11"/>
        <v>-</v>
      </c>
      <c r="X35" s="715" t="s">
        <v>130</v>
      </c>
      <c r="Y35" s="82" t="s">
        <v>130</v>
      </c>
      <c r="Z35" s="716" t="str">
        <f t="shared" si="12"/>
        <v>-</v>
      </c>
      <c r="AA35" s="715" t="s">
        <v>130</v>
      </c>
      <c r="AB35" s="82" t="s">
        <v>130</v>
      </c>
      <c r="AC35" s="716" t="str">
        <f t="shared" si="19"/>
        <v>-</v>
      </c>
      <c r="AD35" s="715" t="s">
        <v>130</v>
      </c>
      <c r="AE35" s="82" t="s">
        <v>130</v>
      </c>
      <c r="AF35" s="722" t="str">
        <f t="shared" si="20"/>
        <v>-</v>
      </c>
      <c r="AG35" s="734">
        <v>11</v>
      </c>
      <c r="AH35" s="176">
        <v>11</v>
      </c>
      <c r="AI35" s="177">
        <f t="shared" si="21"/>
        <v>11</v>
      </c>
      <c r="AJ35" s="734">
        <v>28</v>
      </c>
      <c r="AK35" s="176">
        <v>20</v>
      </c>
      <c r="AL35" s="177">
        <f t="shared" si="22"/>
        <v>24</v>
      </c>
      <c r="AM35" s="731">
        <v>35</v>
      </c>
      <c r="AN35" s="171">
        <v>32</v>
      </c>
      <c r="AO35" s="177">
        <f t="shared" si="23"/>
        <v>33.5</v>
      </c>
      <c r="AP35" s="731">
        <v>28</v>
      </c>
      <c r="AQ35" s="171">
        <v>19</v>
      </c>
      <c r="AR35" s="177">
        <f t="shared" si="24"/>
        <v>23.5</v>
      </c>
      <c r="AS35" s="731">
        <v>23</v>
      </c>
      <c r="AT35" s="171">
        <v>15</v>
      </c>
      <c r="AU35" s="177">
        <f t="shared" si="25"/>
        <v>19</v>
      </c>
      <c r="AV35" s="731">
        <v>18</v>
      </c>
      <c r="AW35" s="171">
        <v>12</v>
      </c>
      <c r="AX35" s="745">
        <f t="shared" si="16"/>
        <v>15</v>
      </c>
    </row>
    <row r="36" ht="23.25" customHeight="1" spans="2:50">
      <c r="B36" s="468" t="s">
        <v>49</v>
      </c>
      <c r="C36" s="715" t="s">
        <v>130</v>
      </c>
      <c r="D36" s="82" t="s">
        <v>130</v>
      </c>
      <c r="E36" s="716" t="str">
        <f t="shared" si="17"/>
        <v>-</v>
      </c>
      <c r="F36" s="715" t="s">
        <v>130</v>
      </c>
      <c r="G36" s="82" t="s">
        <v>130</v>
      </c>
      <c r="H36" s="716" t="str">
        <f t="shared" si="7"/>
        <v>-</v>
      </c>
      <c r="I36" s="715" t="s">
        <v>130</v>
      </c>
      <c r="J36" s="82" t="s">
        <v>130</v>
      </c>
      <c r="K36" s="716" t="str">
        <f t="shared" si="8"/>
        <v>-</v>
      </c>
      <c r="L36" s="715" t="s">
        <v>130</v>
      </c>
      <c r="M36" s="82" t="s">
        <v>130</v>
      </c>
      <c r="N36" s="716" t="str">
        <f t="shared" si="9"/>
        <v>-</v>
      </c>
      <c r="O36" s="715">
        <v>20</v>
      </c>
      <c r="P36" s="171">
        <v>20</v>
      </c>
      <c r="Q36" s="725">
        <f t="shared" si="18"/>
        <v>20</v>
      </c>
      <c r="R36" s="715">
        <v>40</v>
      </c>
      <c r="S36" s="171">
        <v>39</v>
      </c>
      <c r="T36" s="716">
        <f t="shared" si="10"/>
        <v>39.5</v>
      </c>
      <c r="U36" s="715">
        <v>50</v>
      </c>
      <c r="V36" s="171">
        <v>39</v>
      </c>
      <c r="W36" s="725">
        <f t="shared" si="11"/>
        <v>44.5</v>
      </c>
      <c r="X36" s="715">
        <v>57</v>
      </c>
      <c r="Y36" s="171">
        <v>51</v>
      </c>
      <c r="Z36" s="725">
        <f t="shared" si="12"/>
        <v>54</v>
      </c>
      <c r="AA36" s="715">
        <v>52</v>
      </c>
      <c r="AB36" s="171">
        <v>35</v>
      </c>
      <c r="AC36" s="722">
        <f t="shared" si="19"/>
        <v>43.5</v>
      </c>
      <c r="AD36" s="731">
        <v>54</v>
      </c>
      <c r="AE36" s="171">
        <v>51</v>
      </c>
      <c r="AF36" s="176">
        <f t="shared" si="20"/>
        <v>52.5</v>
      </c>
      <c r="AG36" s="734">
        <v>55</v>
      </c>
      <c r="AH36" s="176">
        <v>50</v>
      </c>
      <c r="AI36" s="177">
        <f t="shared" si="21"/>
        <v>52.5</v>
      </c>
      <c r="AJ36" s="734">
        <v>23</v>
      </c>
      <c r="AK36" s="176">
        <v>23</v>
      </c>
      <c r="AL36" s="177">
        <f t="shared" si="22"/>
        <v>23</v>
      </c>
      <c r="AM36" s="734">
        <v>54</v>
      </c>
      <c r="AN36" s="176">
        <v>49</v>
      </c>
      <c r="AO36" s="177">
        <f t="shared" si="23"/>
        <v>51.5</v>
      </c>
      <c r="AP36" s="734">
        <v>38</v>
      </c>
      <c r="AQ36" s="176">
        <v>24</v>
      </c>
      <c r="AR36" s="177">
        <f t="shared" si="24"/>
        <v>31</v>
      </c>
      <c r="AS36" s="734">
        <v>45</v>
      </c>
      <c r="AT36" s="176">
        <v>41</v>
      </c>
      <c r="AU36" s="177">
        <f t="shared" si="25"/>
        <v>43</v>
      </c>
      <c r="AV36" s="734">
        <v>51</v>
      </c>
      <c r="AW36" s="176">
        <v>45</v>
      </c>
      <c r="AX36" s="745">
        <f t="shared" si="16"/>
        <v>48</v>
      </c>
    </row>
    <row r="37" ht="23.25" customHeight="1" spans="2:50">
      <c r="B37" s="468" t="s">
        <v>34</v>
      </c>
      <c r="C37" s="715" t="s">
        <v>130</v>
      </c>
      <c r="D37" s="82" t="s">
        <v>130</v>
      </c>
      <c r="E37" s="716" t="str">
        <f t="shared" si="17"/>
        <v>-</v>
      </c>
      <c r="F37" s="715" t="s">
        <v>130</v>
      </c>
      <c r="G37" s="82" t="s">
        <v>130</v>
      </c>
      <c r="H37" s="716" t="str">
        <f t="shared" si="7"/>
        <v>-</v>
      </c>
      <c r="I37" s="715">
        <v>15</v>
      </c>
      <c r="J37" s="82" t="s">
        <v>130</v>
      </c>
      <c r="K37" s="716">
        <f t="shared" si="8"/>
        <v>15</v>
      </c>
      <c r="L37" s="715">
        <v>32</v>
      </c>
      <c r="M37" s="82" t="s">
        <v>130</v>
      </c>
      <c r="N37" s="716">
        <f t="shared" si="9"/>
        <v>32</v>
      </c>
      <c r="O37" s="715">
        <v>48</v>
      </c>
      <c r="P37" s="171">
        <v>36</v>
      </c>
      <c r="Q37" s="725">
        <f t="shared" si="18"/>
        <v>42</v>
      </c>
      <c r="R37" s="715">
        <v>60</v>
      </c>
      <c r="S37" s="171">
        <v>42</v>
      </c>
      <c r="T37" s="716">
        <f t="shared" si="10"/>
        <v>51</v>
      </c>
      <c r="U37" s="715">
        <v>59</v>
      </c>
      <c r="V37" s="171">
        <v>43</v>
      </c>
      <c r="W37" s="725">
        <f t="shared" si="11"/>
        <v>51</v>
      </c>
      <c r="X37" s="715">
        <v>62</v>
      </c>
      <c r="Y37" s="171">
        <v>38</v>
      </c>
      <c r="Z37" s="725">
        <f t="shared" si="12"/>
        <v>50</v>
      </c>
      <c r="AA37" s="715">
        <v>55</v>
      </c>
      <c r="AB37" s="171">
        <v>37</v>
      </c>
      <c r="AC37" s="722">
        <f t="shared" si="19"/>
        <v>46</v>
      </c>
      <c r="AD37" s="731">
        <v>62</v>
      </c>
      <c r="AE37" s="171">
        <v>42</v>
      </c>
      <c r="AF37" s="176">
        <f t="shared" si="20"/>
        <v>52</v>
      </c>
      <c r="AG37" s="734">
        <v>62</v>
      </c>
      <c r="AH37" s="176">
        <v>45</v>
      </c>
      <c r="AI37" s="177">
        <f t="shared" si="21"/>
        <v>53.5</v>
      </c>
      <c r="AJ37" s="734">
        <v>54</v>
      </c>
      <c r="AK37" s="176">
        <v>45</v>
      </c>
      <c r="AL37" s="177">
        <f t="shared" si="22"/>
        <v>49.5</v>
      </c>
      <c r="AM37" s="731">
        <v>61</v>
      </c>
      <c r="AN37" s="171">
        <v>41</v>
      </c>
      <c r="AO37" s="177">
        <f t="shared" si="23"/>
        <v>51</v>
      </c>
      <c r="AP37" s="731">
        <v>51</v>
      </c>
      <c r="AQ37" s="171">
        <v>42</v>
      </c>
      <c r="AR37" s="177">
        <f t="shared" si="24"/>
        <v>46.5</v>
      </c>
      <c r="AS37" s="731">
        <v>59</v>
      </c>
      <c r="AT37" s="171">
        <v>45</v>
      </c>
      <c r="AU37" s="177">
        <f t="shared" si="25"/>
        <v>52</v>
      </c>
      <c r="AV37" s="731">
        <v>65</v>
      </c>
      <c r="AW37" s="171">
        <v>51</v>
      </c>
      <c r="AX37" s="745">
        <f t="shared" si="16"/>
        <v>58</v>
      </c>
    </row>
    <row r="38" ht="23.25" customHeight="1" spans="2:50">
      <c r="B38" s="468" t="s">
        <v>112</v>
      </c>
      <c r="C38" s="715" t="s">
        <v>130</v>
      </c>
      <c r="D38" s="82" t="s">
        <v>130</v>
      </c>
      <c r="E38" s="716" t="str">
        <f t="shared" ref="E38:E39" si="27">IF(ISERROR(AVERAGE(C38:D38)),"-",(AVERAGE(C38:D38)))</f>
        <v>-</v>
      </c>
      <c r="F38" s="715" t="s">
        <v>130</v>
      </c>
      <c r="G38" s="82" t="s">
        <v>130</v>
      </c>
      <c r="H38" s="716" t="str">
        <f t="shared" si="7"/>
        <v>-</v>
      </c>
      <c r="I38" s="715" t="s">
        <v>130</v>
      </c>
      <c r="J38" s="82" t="s">
        <v>130</v>
      </c>
      <c r="K38" s="716" t="str">
        <f t="shared" si="8"/>
        <v>-</v>
      </c>
      <c r="L38" s="715" t="s">
        <v>130</v>
      </c>
      <c r="M38" s="82" t="s">
        <v>130</v>
      </c>
      <c r="N38" s="716" t="str">
        <f t="shared" si="9"/>
        <v>-</v>
      </c>
      <c r="O38" s="715" t="s">
        <v>130</v>
      </c>
      <c r="P38" s="82" t="s">
        <v>130</v>
      </c>
      <c r="Q38" s="716" t="str">
        <f t="shared" si="18"/>
        <v>-</v>
      </c>
      <c r="R38" s="715" t="s">
        <v>130</v>
      </c>
      <c r="S38" s="82" t="s">
        <v>130</v>
      </c>
      <c r="T38" s="716" t="str">
        <f t="shared" si="10"/>
        <v>-</v>
      </c>
      <c r="U38" s="715" t="s">
        <v>130</v>
      </c>
      <c r="V38" s="82" t="s">
        <v>130</v>
      </c>
      <c r="W38" s="716" t="str">
        <f t="shared" si="11"/>
        <v>-</v>
      </c>
      <c r="X38" s="715" t="s">
        <v>130</v>
      </c>
      <c r="Y38" s="82" t="s">
        <v>130</v>
      </c>
      <c r="Z38" s="716" t="str">
        <f t="shared" si="12"/>
        <v>-</v>
      </c>
      <c r="AA38" s="715" t="s">
        <v>130</v>
      </c>
      <c r="AB38" s="82" t="s">
        <v>130</v>
      </c>
      <c r="AC38" s="716" t="str">
        <f t="shared" si="19"/>
        <v>-</v>
      </c>
      <c r="AD38" s="715" t="s">
        <v>130</v>
      </c>
      <c r="AE38" s="82" t="s">
        <v>130</v>
      </c>
      <c r="AF38" s="716" t="str">
        <f t="shared" si="20"/>
        <v>-</v>
      </c>
      <c r="AG38" s="715" t="s">
        <v>130</v>
      </c>
      <c r="AH38" s="82" t="s">
        <v>130</v>
      </c>
      <c r="AI38" s="716" t="str">
        <f t="shared" si="21"/>
        <v>-</v>
      </c>
      <c r="AJ38" s="715" t="s">
        <v>130</v>
      </c>
      <c r="AK38" s="82" t="s">
        <v>130</v>
      </c>
      <c r="AL38" s="716" t="str">
        <f t="shared" si="22"/>
        <v>-</v>
      </c>
      <c r="AM38" s="715" t="s">
        <v>130</v>
      </c>
      <c r="AN38" s="82" t="s">
        <v>130</v>
      </c>
      <c r="AO38" s="716" t="str">
        <f t="shared" si="23"/>
        <v>-</v>
      </c>
      <c r="AP38" s="731">
        <v>64</v>
      </c>
      <c r="AQ38" s="171">
        <v>43</v>
      </c>
      <c r="AR38" s="177">
        <f t="shared" si="24"/>
        <v>53.5</v>
      </c>
      <c r="AS38" s="731">
        <v>45</v>
      </c>
      <c r="AT38" s="171">
        <v>41</v>
      </c>
      <c r="AU38" s="177">
        <f t="shared" si="25"/>
        <v>43</v>
      </c>
      <c r="AV38" s="731">
        <v>62</v>
      </c>
      <c r="AW38" s="171">
        <v>57</v>
      </c>
      <c r="AX38" s="745">
        <f t="shared" si="16"/>
        <v>59.5</v>
      </c>
    </row>
    <row r="39" ht="23.25" customHeight="1" spans="2:50">
      <c r="B39" s="468" t="s">
        <v>73</v>
      </c>
      <c r="C39" s="715" t="s">
        <v>130</v>
      </c>
      <c r="D39" s="82" t="s">
        <v>130</v>
      </c>
      <c r="E39" s="716" t="str">
        <f t="shared" si="27"/>
        <v>-</v>
      </c>
      <c r="F39" s="715" t="s">
        <v>130</v>
      </c>
      <c r="G39" s="82" t="s">
        <v>130</v>
      </c>
      <c r="H39" s="716" t="str">
        <f t="shared" si="7"/>
        <v>-</v>
      </c>
      <c r="I39" s="715" t="s">
        <v>130</v>
      </c>
      <c r="J39" s="82" t="s">
        <v>130</v>
      </c>
      <c r="K39" s="716" t="str">
        <f t="shared" si="8"/>
        <v>-</v>
      </c>
      <c r="L39" s="715" t="s">
        <v>130</v>
      </c>
      <c r="M39" s="82" t="s">
        <v>130</v>
      </c>
      <c r="N39" s="716" t="str">
        <f t="shared" si="9"/>
        <v>-</v>
      </c>
      <c r="O39" s="715" t="s">
        <v>130</v>
      </c>
      <c r="P39" s="171" t="s">
        <v>130</v>
      </c>
      <c r="Q39" s="725" t="str">
        <f t="shared" si="18"/>
        <v>-</v>
      </c>
      <c r="R39" s="715" t="s">
        <v>130</v>
      </c>
      <c r="S39" s="171" t="s">
        <v>130</v>
      </c>
      <c r="T39" s="716" t="str">
        <f t="shared" si="10"/>
        <v>-</v>
      </c>
      <c r="U39" s="715">
        <v>15</v>
      </c>
      <c r="V39" s="171">
        <v>14</v>
      </c>
      <c r="W39" s="725">
        <f t="shared" si="11"/>
        <v>14.5</v>
      </c>
      <c r="X39" s="715">
        <v>25</v>
      </c>
      <c r="Y39" s="171">
        <v>22</v>
      </c>
      <c r="Z39" s="725">
        <f t="shared" si="12"/>
        <v>23.5</v>
      </c>
      <c r="AA39" s="715">
        <v>35</v>
      </c>
      <c r="AB39" s="171">
        <v>25</v>
      </c>
      <c r="AC39" s="722">
        <f t="shared" si="19"/>
        <v>30</v>
      </c>
      <c r="AD39" s="731">
        <v>36</v>
      </c>
      <c r="AE39" s="171">
        <v>30</v>
      </c>
      <c r="AF39" s="176">
        <f t="shared" si="20"/>
        <v>33</v>
      </c>
      <c r="AG39" s="734">
        <v>44</v>
      </c>
      <c r="AH39" s="176">
        <v>36</v>
      </c>
      <c r="AI39" s="177">
        <f t="shared" si="21"/>
        <v>40</v>
      </c>
      <c r="AJ39" s="734">
        <v>67</v>
      </c>
      <c r="AK39" s="176">
        <v>45</v>
      </c>
      <c r="AL39" s="177">
        <f t="shared" si="22"/>
        <v>56</v>
      </c>
      <c r="AM39" s="731">
        <v>52</v>
      </c>
      <c r="AN39" s="171">
        <v>42</v>
      </c>
      <c r="AO39" s="177">
        <f t="shared" si="23"/>
        <v>47</v>
      </c>
      <c r="AP39" s="731">
        <v>18</v>
      </c>
      <c r="AQ39" s="171">
        <v>18</v>
      </c>
      <c r="AR39" s="177">
        <f t="shared" si="24"/>
        <v>18</v>
      </c>
      <c r="AS39" s="731">
        <v>33</v>
      </c>
      <c r="AT39" s="171">
        <v>16</v>
      </c>
      <c r="AU39" s="177">
        <f t="shared" si="25"/>
        <v>24.5</v>
      </c>
      <c r="AV39" s="731">
        <v>24</v>
      </c>
      <c r="AW39" s="171">
        <v>21</v>
      </c>
      <c r="AX39" s="745">
        <f t="shared" si="16"/>
        <v>22.5</v>
      </c>
    </row>
    <row r="40" ht="23.25" customHeight="1" spans="2:50">
      <c r="B40" s="468" t="s">
        <v>117</v>
      </c>
      <c r="C40" s="715" t="s">
        <v>130</v>
      </c>
      <c r="D40" s="82" t="s">
        <v>130</v>
      </c>
      <c r="E40" s="722" t="s">
        <v>130</v>
      </c>
      <c r="F40" s="715" t="s">
        <v>130</v>
      </c>
      <c r="G40" s="82" t="s">
        <v>130</v>
      </c>
      <c r="H40" s="722" t="s">
        <v>130</v>
      </c>
      <c r="I40" s="715" t="s">
        <v>130</v>
      </c>
      <c r="J40" s="82" t="s">
        <v>130</v>
      </c>
      <c r="K40" s="722" t="s">
        <v>130</v>
      </c>
      <c r="L40" s="715" t="s">
        <v>130</v>
      </c>
      <c r="M40" s="82" t="s">
        <v>130</v>
      </c>
      <c r="N40" s="722" t="s">
        <v>130</v>
      </c>
      <c r="O40" s="715" t="s">
        <v>130</v>
      </c>
      <c r="P40" s="82" t="s">
        <v>130</v>
      </c>
      <c r="Q40" s="722" t="s">
        <v>130</v>
      </c>
      <c r="R40" s="715" t="s">
        <v>130</v>
      </c>
      <c r="S40" s="82" t="s">
        <v>130</v>
      </c>
      <c r="T40" s="722" t="s">
        <v>130</v>
      </c>
      <c r="U40" s="715" t="s">
        <v>130</v>
      </c>
      <c r="V40" s="82" t="s">
        <v>130</v>
      </c>
      <c r="W40" s="722" t="s">
        <v>130</v>
      </c>
      <c r="X40" s="715" t="s">
        <v>130</v>
      </c>
      <c r="Y40" s="82" t="s">
        <v>130</v>
      </c>
      <c r="Z40" s="722" t="s">
        <v>130</v>
      </c>
      <c r="AA40" s="715" t="s">
        <v>130</v>
      </c>
      <c r="AB40" s="82" t="s">
        <v>130</v>
      </c>
      <c r="AC40" s="722" t="s">
        <v>130</v>
      </c>
      <c r="AD40" s="715" t="s">
        <v>130</v>
      </c>
      <c r="AE40" s="82" t="s">
        <v>130</v>
      </c>
      <c r="AF40" s="722" t="s">
        <v>130</v>
      </c>
      <c r="AG40" s="715" t="s">
        <v>130</v>
      </c>
      <c r="AH40" s="82" t="s">
        <v>130</v>
      </c>
      <c r="AI40" s="722" t="s">
        <v>130</v>
      </c>
      <c r="AJ40" s="715" t="s">
        <v>130</v>
      </c>
      <c r="AK40" s="82" t="s">
        <v>130</v>
      </c>
      <c r="AL40" s="722" t="s">
        <v>130</v>
      </c>
      <c r="AM40" s="715" t="s">
        <v>130</v>
      </c>
      <c r="AN40" s="82" t="s">
        <v>130</v>
      </c>
      <c r="AO40" s="722" t="s">
        <v>130</v>
      </c>
      <c r="AP40" s="715" t="s">
        <v>130</v>
      </c>
      <c r="AQ40" s="82" t="s">
        <v>130</v>
      </c>
      <c r="AR40" s="722" t="s">
        <v>130</v>
      </c>
      <c r="AS40" s="715" t="s">
        <v>130</v>
      </c>
      <c r="AT40" s="82" t="s">
        <v>130</v>
      </c>
      <c r="AU40" s="722" t="s">
        <v>130</v>
      </c>
      <c r="AV40" s="731">
        <v>14</v>
      </c>
      <c r="AW40" s="171">
        <v>14</v>
      </c>
      <c r="AX40" s="745">
        <f t="shared" si="16"/>
        <v>14</v>
      </c>
    </row>
    <row r="41" ht="23.25" customHeight="1" spans="2:50">
      <c r="B41" s="349" t="s">
        <v>92</v>
      </c>
      <c r="C41" s="715" t="s">
        <v>130</v>
      </c>
      <c r="D41" s="82" t="s">
        <v>130</v>
      </c>
      <c r="E41" s="82" t="s">
        <v>130</v>
      </c>
      <c r="F41" s="715" t="s">
        <v>130</v>
      </c>
      <c r="G41" s="82" t="s">
        <v>130</v>
      </c>
      <c r="H41" s="82" t="s">
        <v>130</v>
      </c>
      <c r="I41" s="715" t="s">
        <v>130</v>
      </c>
      <c r="J41" s="82" t="s">
        <v>130</v>
      </c>
      <c r="K41" s="82" t="s">
        <v>130</v>
      </c>
      <c r="L41" s="715" t="s">
        <v>130</v>
      </c>
      <c r="M41" s="82" t="s">
        <v>130</v>
      </c>
      <c r="N41" s="82" t="s">
        <v>130</v>
      </c>
      <c r="O41" s="715" t="s">
        <v>130</v>
      </c>
      <c r="P41" s="171" t="s">
        <v>130</v>
      </c>
      <c r="Q41" s="725" t="s">
        <v>130</v>
      </c>
      <c r="R41" s="715" t="s">
        <v>130</v>
      </c>
      <c r="S41" s="171" t="s">
        <v>130</v>
      </c>
      <c r="T41" s="716" t="s">
        <v>130</v>
      </c>
      <c r="U41" s="715" t="s">
        <v>130</v>
      </c>
      <c r="V41" s="171" t="s">
        <v>130</v>
      </c>
      <c r="W41" s="725" t="s">
        <v>130</v>
      </c>
      <c r="X41" s="715" t="s">
        <v>130</v>
      </c>
      <c r="Y41" s="171" t="s">
        <v>130</v>
      </c>
      <c r="Z41" s="725" t="s">
        <v>130</v>
      </c>
      <c r="AA41" s="715" t="s">
        <v>130</v>
      </c>
      <c r="AB41" s="171">
        <v>11</v>
      </c>
      <c r="AC41" s="722">
        <f>IF(ISERROR(AVERAGE(AA41:AB41)),"-",(AVERAGE(AA41:AB41)))</f>
        <v>11</v>
      </c>
      <c r="AD41" s="731">
        <v>11</v>
      </c>
      <c r="AE41" s="171">
        <v>8</v>
      </c>
      <c r="AF41" s="176">
        <f>IF(ISERROR(AVERAGE(AD41:AE41)),"-",(AVERAGE(AD41:AE41)))</f>
        <v>9.5</v>
      </c>
      <c r="AG41" s="734">
        <v>16</v>
      </c>
      <c r="AH41" s="176">
        <v>13</v>
      </c>
      <c r="AI41" s="177">
        <f>IF(ISERROR(AVERAGE(AG41:AH41)),"-",(AVERAGE(AG41:AH41)))</f>
        <v>14.5</v>
      </c>
      <c r="AJ41" s="734">
        <v>49</v>
      </c>
      <c r="AK41" s="176">
        <v>41</v>
      </c>
      <c r="AL41" s="177">
        <f>IF(ISERROR(AVERAGE(AJ41:AK41)),"-",(AVERAGE(AJ41:AK41)))</f>
        <v>45</v>
      </c>
      <c r="AM41" s="731">
        <v>22</v>
      </c>
      <c r="AN41" s="171">
        <v>22</v>
      </c>
      <c r="AO41" s="177">
        <f>IF(ISERROR(AVERAGE(AM41:AN41)),"-",(AVERAGE(AM41:AN41)))</f>
        <v>22</v>
      </c>
      <c r="AP41" s="731">
        <v>41</v>
      </c>
      <c r="AQ41" s="171">
        <v>36</v>
      </c>
      <c r="AR41" s="177">
        <f>IF(ISERROR(AVERAGE(AP41:AQ41)),"-",(AVERAGE(AP41:AQ41)))</f>
        <v>38.5</v>
      </c>
      <c r="AS41" s="731">
        <v>22</v>
      </c>
      <c r="AT41" s="171">
        <v>20</v>
      </c>
      <c r="AU41" s="177">
        <f>IF(ISERROR(AVERAGE(AS41:AT41)),"-",(AVERAGE(AS41:AT41)))</f>
        <v>21</v>
      </c>
      <c r="AV41" s="731">
        <v>15</v>
      </c>
      <c r="AW41" s="171">
        <v>12</v>
      </c>
      <c r="AX41" s="745">
        <f t="shared" ref="AX41:AX53" si="28">IF(ISERROR(AVERAGE(AV41:AW41)),"-",(AVERAGE(AV41:AW41)))</f>
        <v>13.5</v>
      </c>
    </row>
    <row r="42" ht="23.25" customHeight="1" spans="2:50">
      <c r="B42" s="468" t="s">
        <v>25</v>
      </c>
      <c r="C42" s="715">
        <v>31</v>
      </c>
      <c r="D42" s="82" t="s">
        <v>130</v>
      </c>
      <c r="E42" s="716">
        <f>IF(ISERROR(AVERAGE(C42:D42)),"-",(AVERAGE(C42:D42)))</f>
        <v>31</v>
      </c>
      <c r="F42" s="715">
        <v>37</v>
      </c>
      <c r="G42" s="82" t="s">
        <v>130</v>
      </c>
      <c r="H42" s="716">
        <f>IF(ISERROR(AVERAGE(F42:G42)),"-",(AVERAGE(F42:G42)))</f>
        <v>37</v>
      </c>
      <c r="I42" s="715">
        <v>49</v>
      </c>
      <c r="J42" s="82" t="s">
        <v>130</v>
      </c>
      <c r="K42" s="716">
        <f>IF(ISERROR(AVERAGE(I42:J42)),"-",(AVERAGE(I42:J42)))</f>
        <v>49</v>
      </c>
      <c r="L42" s="715">
        <v>56</v>
      </c>
      <c r="M42" s="82" t="s">
        <v>130</v>
      </c>
      <c r="N42" s="716">
        <f>IF(ISERROR(AVERAGE(L42:M42)),"-",(AVERAGE(L42:M42)))</f>
        <v>56</v>
      </c>
      <c r="O42" s="715">
        <v>38</v>
      </c>
      <c r="P42" s="171">
        <v>33</v>
      </c>
      <c r="Q42" s="725">
        <f>IF(ISERROR(AVERAGE(O42:P42)),"-",(AVERAGE(O42:P42)))</f>
        <v>35.5</v>
      </c>
      <c r="R42" s="715">
        <v>52</v>
      </c>
      <c r="S42" s="171">
        <v>41</v>
      </c>
      <c r="T42" s="716">
        <f>IF(ISERROR(AVERAGE(R42:S42)),"-",(AVERAGE(R42:S42)))</f>
        <v>46.5</v>
      </c>
      <c r="U42" s="715">
        <v>51</v>
      </c>
      <c r="V42" s="171">
        <v>36</v>
      </c>
      <c r="W42" s="725">
        <f>IF(ISERROR(AVERAGE(U42:V42)),"-",(AVERAGE(U42:V42)))</f>
        <v>43.5</v>
      </c>
      <c r="X42" s="715">
        <v>46</v>
      </c>
      <c r="Y42" s="171">
        <v>31</v>
      </c>
      <c r="Z42" s="725">
        <f>IF(ISERROR(AVERAGE(X42:Y42)),"-",(AVERAGE(X42:Y42)))</f>
        <v>38.5</v>
      </c>
      <c r="AA42" s="715">
        <v>41</v>
      </c>
      <c r="AB42" s="171">
        <v>22</v>
      </c>
      <c r="AC42" s="722">
        <f>IF(ISERROR(AVERAGE(AA42:AB42)),"-",(AVERAGE(AA42:AB42)))</f>
        <v>31.5</v>
      </c>
      <c r="AD42" s="731">
        <v>34</v>
      </c>
      <c r="AE42" s="171">
        <v>22</v>
      </c>
      <c r="AF42" s="176">
        <f>IF(ISERROR(AVERAGE(AD42:AE42)),"-",(AVERAGE(AD42:AE42)))</f>
        <v>28</v>
      </c>
      <c r="AG42" s="734">
        <v>33</v>
      </c>
      <c r="AH42" s="176">
        <v>22</v>
      </c>
      <c r="AI42" s="177">
        <f>IF(ISERROR(AVERAGE(AG42:AH42)),"-",(AVERAGE(AG42:AH42)))</f>
        <v>27.5</v>
      </c>
      <c r="AJ42" s="734">
        <v>21</v>
      </c>
      <c r="AK42" s="176">
        <v>14</v>
      </c>
      <c r="AL42" s="177">
        <f>IF(ISERROR(AVERAGE(AJ42:AK42)),"-",(AVERAGE(AJ42:AK42)))</f>
        <v>17.5</v>
      </c>
      <c r="AM42" s="731">
        <v>30</v>
      </c>
      <c r="AN42" s="171">
        <v>23</v>
      </c>
      <c r="AO42" s="177">
        <f>IF(ISERROR(AVERAGE(AM42:AN42)),"-",(AVERAGE(AM42:AN42)))</f>
        <v>26.5</v>
      </c>
      <c r="AP42" s="731">
        <v>22</v>
      </c>
      <c r="AQ42" s="171">
        <v>20</v>
      </c>
      <c r="AR42" s="177">
        <f>IF(ISERROR(AVERAGE(AP42:AQ42)),"-",(AVERAGE(AP42:AQ42)))</f>
        <v>21</v>
      </c>
      <c r="AS42" s="731">
        <v>28</v>
      </c>
      <c r="AT42" s="171">
        <v>19</v>
      </c>
      <c r="AU42" s="177">
        <f>IF(ISERROR(AVERAGE(AS42:AT42)),"-",(AVERAGE(AS42:AT42)))</f>
        <v>23.5</v>
      </c>
      <c r="AV42" s="731">
        <v>25</v>
      </c>
      <c r="AW42" s="171">
        <v>20</v>
      </c>
      <c r="AX42" s="745">
        <f t="shared" si="28"/>
        <v>22.5</v>
      </c>
    </row>
    <row r="43" customFormat="1" ht="23.25" customHeight="1" spans="2:50">
      <c r="B43" s="721" t="s">
        <v>98</v>
      </c>
      <c r="C43" s="715" t="s">
        <v>130</v>
      </c>
      <c r="D43" s="82" t="s">
        <v>130</v>
      </c>
      <c r="E43" s="716" t="str">
        <f>IF(ISERROR(AVERAGE(C43:D43)),"-",(AVERAGE(C43:D43)))</f>
        <v>-</v>
      </c>
      <c r="F43" s="715" t="s">
        <v>130</v>
      </c>
      <c r="G43" s="82" t="s">
        <v>130</v>
      </c>
      <c r="H43" s="716" t="str">
        <f>IF(ISERROR(AVERAGE(F43:G43)),"-",(AVERAGE(F43:G43)))</f>
        <v>-</v>
      </c>
      <c r="I43" s="715" t="s">
        <v>130</v>
      </c>
      <c r="J43" s="82" t="s">
        <v>130</v>
      </c>
      <c r="K43" s="716" t="str">
        <f>IF(ISERROR(AVERAGE(I43:J43)),"-",(AVERAGE(I43:J43)))</f>
        <v>-</v>
      </c>
      <c r="L43" s="715" t="s">
        <v>130</v>
      </c>
      <c r="M43" s="82" t="s">
        <v>130</v>
      </c>
      <c r="N43" s="716" t="str">
        <f>IF(ISERROR(AVERAGE(L43:M43)),"-",(AVERAGE(L43:M43)))</f>
        <v>-</v>
      </c>
      <c r="O43" s="715" t="s">
        <v>130</v>
      </c>
      <c r="P43" s="82" t="s">
        <v>130</v>
      </c>
      <c r="Q43" s="716" t="str">
        <f>IF(ISERROR(AVERAGE(O43:P43)),"-",(AVERAGE(O43:P43)))</f>
        <v>-</v>
      </c>
      <c r="R43" s="715" t="s">
        <v>130</v>
      </c>
      <c r="S43" s="82" t="s">
        <v>130</v>
      </c>
      <c r="T43" s="716" t="str">
        <f>IF(ISERROR(AVERAGE(R43:S43)),"-",(AVERAGE(R43:S43)))</f>
        <v>-</v>
      </c>
      <c r="U43" s="715" t="s">
        <v>130</v>
      </c>
      <c r="V43" s="82" t="s">
        <v>130</v>
      </c>
      <c r="W43" s="716" t="str">
        <f>IF(ISERROR(AVERAGE(U43:V43)),"-",(AVERAGE(U43:V43)))</f>
        <v>-</v>
      </c>
      <c r="X43" s="715" t="s">
        <v>130</v>
      </c>
      <c r="Y43" s="82" t="s">
        <v>130</v>
      </c>
      <c r="Z43" s="716" t="str">
        <f>IF(ISERROR(AVERAGE(X43:Y43)),"-",(AVERAGE(X43:Y43)))</f>
        <v>-</v>
      </c>
      <c r="AA43" s="715" t="s">
        <v>130</v>
      </c>
      <c r="AB43" s="82" t="s">
        <v>130</v>
      </c>
      <c r="AC43" s="716" t="str">
        <f>IF(ISERROR(AVERAGE(AA43:AB43)),"-",(AVERAGE(AA43:AB43)))</f>
        <v>-</v>
      </c>
      <c r="AD43" s="715" t="s">
        <v>130</v>
      </c>
      <c r="AE43" s="82" t="s">
        <v>130</v>
      </c>
      <c r="AF43" s="722" t="str">
        <f>IF(ISERROR(AVERAGE(AD43:AE43)),"-",(AVERAGE(AD43:AE43)))</f>
        <v>-</v>
      </c>
      <c r="AG43" s="734">
        <v>15</v>
      </c>
      <c r="AH43" s="176">
        <v>15</v>
      </c>
      <c r="AI43" s="177">
        <f>IF(ISERROR(AVERAGE(AG43:AH43)),"-",(AVERAGE(AG43:AH43)))</f>
        <v>15</v>
      </c>
      <c r="AJ43" s="734">
        <v>33</v>
      </c>
      <c r="AK43" s="176">
        <v>23</v>
      </c>
      <c r="AL43" s="177">
        <f>IF(ISERROR(AVERAGE(AJ43:AK43)),"-",(AVERAGE(AJ43:AK43)))</f>
        <v>28</v>
      </c>
      <c r="AM43" s="731">
        <v>44</v>
      </c>
      <c r="AN43" s="171">
        <v>34</v>
      </c>
      <c r="AO43" s="177">
        <f>IF(ISERROR(AVERAGE(AM43:AN43)),"-",(AVERAGE(AM43:AN43)))</f>
        <v>39</v>
      </c>
      <c r="AP43" s="731">
        <v>37</v>
      </c>
      <c r="AQ43" s="171">
        <v>31</v>
      </c>
      <c r="AR43" s="177">
        <f>IF(ISERROR(AVERAGE(AP43:AQ43)),"-",(AVERAGE(AP43:AQ43)))</f>
        <v>34</v>
      </c>
      <c r="AS43" s="731">
        <v>41</v>
      </c>
      <c r="AT43" s="171">
        <v>27</v>
      </c>
      <c r="AU43" s="177">
        <f>IF(ISERROR(AVERAGE(AS43:AT43)),"-",(AVERAGE(AS43:AT43)))</f>
        <v>34</v>
      </c>
      <c r="AV43" s="731">
        <v>36</v>
      </c>
      <c r="AW43" s="171">
        <v>31</v>
      </c>
      <c r="AX43" s="745">
        <f t="shared" si="28"/>
        <v>33.5</v>
      </c>
    </row>
    <row r="44" ht="23.25" customHeight="1" spans="2:50">
      <c r="B44" s="468" t="s">
        <v>31</v>
      </c>
      <c r="C44" s="715" t="s">
        <v>130</v>
      </c>
      <c r="D44" s="82" t="s">
        <v>130</v>
      </c>
      <c r="E44" s="716" t="str">
        <f t="shared" ref="E44:E53" si="29">IF(ISERROR(AVERAGE(C44:D44)),"-",(AVERAGE(C44:D44)))</f>
        <v>-</v>
      </c>
      <c r="F44" s="715">
        <v>15</v>
      </c>
      <c r="G44" s="82" t="s">
        <v>130</v>
      </c>
      <c r="H44" s="716">
        <f t="shared" ref="H44:H53" si="30">IF(ISERROR(AVERAGE(F44:G44)),"-",(AVERAGE(F44:G44)))</f>
        <v>15</v>
      </c>
      <c r="I44" s="715">
        <v>29</v>
      </c>
      <c r="J44" s="82" t="s">
        <v>130</v>
      </c>
      <c r="K44" s="716">
        <f t="shared" ref="K44:K53" si="31">IF(ISERROR(AVERAGE(I44:J44)),"-",(AVERAGE(I44:J44)))</f>
        <v>29</v>
      </c>
      <c r="L44" s="715">
        <v>44</v>
      </c>
      <c r="M44" s="82" t="s">
        <v>130</v>
      </c>
      <c r="N44" s="716">
        <f t="shared" ref="N44:N53" si="32">IF(ISERROR(AVERAGE(L44:M44)),"-",(AVERAGE(L44:M44)))</f>
        <v>44</v>
      </c>
      <c r="O44" s="715">
        <v>46</v>
      </c>
      <c r="P44" s="171">
        <v>43</v>
      </c>
      <c r="Q44" s="725">
        <f t="shared" ref="Q44:Q53" si="33">IF(ISERROR(AVERAGE(O44:P44)),"-",(AVERAGE(O44:P44)))</f>
        <v>44.5</v>
      </c>
      <c r="R44" s="715">
        <v>47</v>
      </c>
      <c r="S44" s="171">
        <v>36</v>
      </c>
      <c r="T44" s="716">
        <f t="shared" ref="T44:T53" si="34">IF(ISERROR(AVERAGE(R44:S44)),"-",(AVERAGE(R44:S44)))</f>
        <v>41.5</v>
      </c>
      <c r="U44" s="715">
        <v>52</v>
      </c>
      <c r="V44" s="171">
        <v>39</v>
      </c>
      <c r="W44" s="725">
        <f t="shared" ref="W44:W53" si="35">IF(ISERROR(AVERAGE(U44:V44)),"-",(AVERAGE(U44:V44)))</f>
        <v>45.5</v>
      </c>
      <c r="X44" s="715">
        <v>47</v>
      </c>
      <c r="Y44" s="171">
        <v>40</v>
      </c>
      <c r="Z44" s="725">
        <f t="shared" ref="Z44:Z53" si="36">IF(ISERROR(AVERAGE(X44:Y44)),"-",(AVERAGE(X44:Y44)))</f>
        <v>43.5</v>
      </c>
      <c r="AA44" s="715">
        <v>46</v>
      </c>
      <c r="AB44" s="171">
        <v>22</v>
      </c>
      <c r="AC44" s="722">
        <f t="shared" ref="AC44:AC53" si="37">IF(ISERROR(AVERAGE(AA44:AB44)),"-",(AVERAGE(AA44:AB44)))</f>
        <v>34</v>
      </c>
      <c r="AD44" s="731">
        <v>38</v>
      </c>
      <c r="AE44" s="171">
        <v>33</v>
      </c>
      <c r="AF44" s="176">
        <f t="shared" ref="AF44:AF53" si="38">IF(ISERROR(AVERAGE(AD44:AE44)),"-",(AVERAGE(AD44:AE44)))</f>
        <v>35.5</v>
      </c>
      <c r="AG44" s="734">
        <v>39</v>
      </c>
      <c r="AH44" s="176">
        <v>31</v>
      </c>
      <c r="AI44" s="177">
        <f t="shared" ref="AI44:AI53" si="39">IF(ISERROR(AVERAGE(AG44:AH44)),"-",(AVERAGE(AG44:AH44)))</f>
        <v>35</v>
      </c>
      <c r="AJ44" s="734">
        <v>34</v>
      </c>
      <c r="AK44" s="176">
        <v>22</v>
      </c>
      <c r="AL44" s="177">
        <f t="shared" ref="AL44:AL53" si="40">IF(ISERROR(AVERAGE(AJ44:AK44)),"-",(AVERAGE(AJ44:AK44)))</f>
        <v>28</v>
      </c>
      <c r="AM44" s="731">
        <v>51</v>
      </c>
      <c r="AN44" s="171">
        <v>49</v>
      </c>
      <c r="AO44" s="177">
        <f t="shared" ref="AO44:AO53" si="41">IF(ISERROR(AVERAGE(AM44:AN44)),"-",(AVERAGE(AM44:AN44)))</f>
        <v>50</v>
      </c>
      <c r="AP44" s="731">
        <v>31</v>
      </c>
      <c r="AQ44" s="171">
        <v>26</v>
      </c>
      <c r="AR44" s="177">
        <f t="shared" ref="AR44:AR53" si="42">IF(ISERROR(AVERAGE(AP44:AQ44)),"-",(AVERAGE(AP44:AQ44)))</f>
        <v>28.5</v>
      </c>
      <c r="AS44" s="731">
        <v>48</v>
      </c>
      <c r="AT44" s="171">
        <v>45</v>
      </c>
      <c r="AU44" s="177">
        <f t="shared" ref="AU44:AU53" si="43">IF(ISERROR(AVERAGE(AS44:AT44)),"-",(AVERAGE(AS44:AT44)))</f>
        <v>46.5</v>
      </c>
      <c r="AV44" s="731">
        <v>52</v>
      </c>
      <c r="AW44" s="171">
        <v>52</v>
      </c>
      <c r="AX44" s="745">
        <f t="shared" si="28"/>
        <v>52</v>
      </c>
    </row>
    <row r="45" ht="23.25" customHeight="1" spans="2:50">
      <c r="B45" s="468" t="s">
        <v>21</v>
      </c>
      <c r="C45" s="715">
        <v>46</v>
      </c>
      <c r="D45" s="82" t="s">
        <v>130</v>
      </c>
      <c r="E45" s="716">
        <f t="shared" si="29"/>
        <v>46</v>
      </c>
      <c r="F45" s="715">
        <v>51</v>
      </c>
      <c r="G45" s="82" t="s">
        <v>130</v>
      </c>
      <c r="H45" s="716">
        <f t="shared" si="30"/>
        <v>51</v>
      </c>
      <c r="I45" s="715">
        <v>48</v>
      </c>
      <c r="J45" s="82" t="s">
        <v>130</v>
      </c>
      <c r="K45" s="716">
        <f t="shared" si="31"/>
        <v>48</v>
      </c>
      <c r="L45" s="715">
        <v>55</v>
      </c>
      <c r="M45" s="82" t="s">
        <v>130</v>
      </c>
      <c r="N45" s="716">
        <f t="shared" si="32"/>
        <v>55</v>
      </c>
      <c r="O45" s="715">
        <v>53</v>
      </c>
      <c r="P45" s="171">
        <v>51</v>
      </c>
      <c r="Q45" s="725">
        <f t="shared" si="33"/>
        <v>52</v>
      </c>
      <c r="R45" s="715">
        <v>58</v>
      </c>
      <c r="S45" s="171">
        <v>54</v>
      </c>
      <c r="T45" s="716">
        <f t="shared" si="34"/>
        <v>56</v>
      </c>
      <c r="U45" s="715">
        <v>53</v>
      </c>
      <c r="V45" s="171">
        <v>51</v>
      </c>
      <c r="W45" s="725">
        <f t="shared" si="35"/>
        <v>52</v>
      </c>
      <c r="X45" s="715">
        <v>52</v>
      </c>
      <c r="Y45" s="171">
        <v>52</v>
      </c>
      <c r="Z45" s="725">
        <f t="shared" si="36"/>
        <v>52</v>
      </c>
      <c r="AA45" s="715">
        <v>41</v>
      </c>
      <c r="AB45" s="171">
        <v>38</v>
      </c>
      <c r="AC45" s="722">
        <f t="shared" si="37"/>
        <v>39.5</v>
      </c>
      <c r="AD45" s="731">
        <v>47</v>
      </c>
      <c r="AE45" s="171">
        <v>45</v>
      </c>
      <c r="AF45" s="176">
        <f t="shared" si="38"/>
        <v>46</v>
      </c>
      <c r="AG45" s="734">
        <v>42</v>
      </c>
      <c r="AH45" s="176">
        <v>38</v>
      </c>
      <c r="AI45" s="177">
        <f t="shared" si="39"/>
        <v>40</v>
      </c>
      <c r="AJ45" s="734">
        <v>30</v>
      </c>
      <c r="AK45" s="176">
        <v>29</v>
      </c>
      <c r="AL45" s="177">
        <f t="shared" si="40"/>
        <v>29.5</v>
      </c>
      <c r="AM45" s="731">
        <v>50</v>
      </c>
      <c r="AN45" s="171">
        <v>43</v>
      </c>
      <c r="AO45" s="177">
        <f t="shared" si="41"/>
        <v>46.5</v>
      </c>
      <c r="AP45" s="731">
        <v>45</v>
      </c>
      <c r="AQ45" s="171">
        <v>33</v>
      </c>
      <c r="AR45" s="177">
        <f t="shared" si="42"/>
        <v>39</v>
      </c>
      <c r="AS45" s="731">
        <v>38</v>
      </c>
      <c r="AT45" s="171">
        <v>29</v>
      </c>
      <c r="AU45" s="177">
        <f t="shared" si="43"/>
        <v>33.5</v>
      </c>
      <c r="AV45" s="731">
        <v>34</v>
      </c>
      <c r="AW45" s="171">
        <v>31</v>
      </c>
      <c r="AX45" s="745">
        <f t="shared" si="28"/>
        <v>32.5</v>
      </c>
    </row>
    <row r="46" ht="23.25" customHeight="1" spans="2:50">
      <c r="B46" s="468" t="s">
        <v>42</v>
      </c>
      <c r="C46" s="715" t="s">
        <v>130</v>
      </c>
      <c r="D46" s="82" t="s">
        <v>130</v>
      </c>
      <c r="E46" s="716" t="str">
        <f t="shared" si="29"/>
        <v>-</v>
      </c>
      <c r="F46" s="715" t="s">
        <v>130</v>
      </c>
      <c r="G46" s="82" t="s">
        <v>130</v>
      </c>
      <c r="H46" s="716" t="str">
        <f t="shared" si="30"/>
        <v>-</v>
      </c>
      <c r="I46" s="715" t="s">
        <v>130</v>
      </c>
      <c r="J46" s="82" t="s">
        <v>130</v>
      </c>
      <c r="K46" s="716" t="str">
        <f t="shared" si="31"/>
        <v>-</v>
      </c>
      <c r="L46" s="715">
        <v>20</v>
      </c>
      <c r="M46" s="82" t="s">
        <v>130</v>
      </c>
      <c r="N46" s="716">
        <f t="shared" si="32"/>
        <v>20</v>
      </c>
      <c r="O46" s="715">
        <v>40</v>
      </c>
      <c r="P46" s="171">
        <v>39</v>
      </c>
      <c r="Q46" s="725">
        <f t="shared" si="33"/>
        <v>39.5</v>
      </c>
      <c r="R46" s="715">
        <v>53</v>
      </c>
      <c r="S46" s="171">
        <v>40</v>
      </c>
      <c r="T46" s="716">
        <f t="shared" si="34"/>
        <v>46.5</v>
      </c>
      <c r="U46" s="715">
        <v>58</v>
      </c>
      <c r="V46" s="171">
        <v>39</v>
      </c>
      <c r="W46" s="725">
        <f t="shared" si="35"/>
        <v>48.5</v>
      </c>
      <c r="X46" s="715">
        <v>56</v>
      </c>
      <c r="Y46" s="171">
        <v>42</v>
      </c>
      <c r="Z46" s="725">
        <f t="shared" si="36"/>
        <v>49</v>
      </c>
      <c r="AA46" s="715">
        <v>58</v>
      </c>
      <c r="AB46" s="171">
        <v>39</v>
      </c>
      <c r="AC46" s="722">
        <f t="shared" si="37"/>
        <v>48.5</v>
      </c>
      <c r="AD46" s="731">
        <v>60</v>
      </c>
      <c r="AE46" s="171">
        <v>48</v>
      </c>
      <c r="AF46" s="176">
        <f t="shared" si="38"/>
        <v>54</v>
      </c>
      <c r="AG46" s="734">
        <v>56</v>
      </c>
      <c r="AH46" s="176">
        <v>35</v>
      </c>
      <c r="AI46" s="177">
        <f t="shared" si="39"/>
        <v>45.5</v>
      </c>
      <c r="AJ46" s="734">
        <v>44</v>
      </c>
      <c r="AK46" s="176">
        <v>33</v>
      </c>
      <c r="AL46" s="177">
        <f t="shared" si="40"/>
        <v>38.5</v>
      </c>
      <c r="AM46" s="731">
        <v>61</v>
      </c>
      <c r="AN46" s="171">
        <v>54</v>
      </c>
      <c r="AO46" s="177">
        <f t="shared" si="41"/>
        <v>57.5</v>
      </c>
      <c r="AP46" s="731">
        <v>54</v>
      </c>
      <c r="AQ46" s="171">
        <v>43</v>
      </c>
      <c r="AR46" s="177">
        <f t="shared" si="42"/>
        <v>48.5</v>
      </c>
      <c r="AS46" s="731">
        <v>46</v>
      </c>
      <c r="AT46" s="171">
        <v>33</v>
      </c>
      <c r="AU46" s="177">
        <f t="shared" si="43"/>
        <v>39.5</v>
      </c>
      <c r="AV46" s="731">
        <v>37</v>
      </c>
      <c r="AW46" s="171">
        <v>33</v>
      </c>
      <c r="AX46" s="745">
        <f t="shared" si="28"/>
        <v>35</v>
      </c>
    </row>
    <row r="47" ht="23.25" customHeight="1" spans="2:50">
      <c r="B47" s="468" t="s">
        <v>66</v>
      </c>
      <c r="C47" s="715" t="s">
        <v>130</v>
      </c>
      <c r="D47" s="82" t="s">
        <v>130</v>
      </c>
      <c r="E47" s="716" t="str">
        <f t="shared" si="29"/>
        <v>-</v>
      </c>
      <c r="F47" s="715" t="s">
        <v>130</v>
      </c>
      <c r="G47" s="82" t="s">
        <v>130</v>
      </c>
      <c r="H47" s="716" t="str">
        <f t="shared" si="30"/>
        <v>-</v>
      </c>
      <c r="I47" s="715" t="s">
        <v>130</v>
      </c>
      <c r="J47" s="82" t="s">
        <v>130</v>
      </c>
      <c r="K47" s="716" t="str">
        <f t="shared" si="31"/>
        <v>-</v>
      </c>
      <c r="L47" s="715" t="s">
        <v>130</v>
      </c>
      <c r="M47" s="82" t="s">
        <v>130</v>
      </c>
      <c r="N47" s="716" t="str">
        <f t="shared" si="32"/>
        <v>-</v>
      </c>
      <c r="O47" s="715" t="s">
        <v>130</v>
      </c>
      <c r="P47" s="171" t="s">
        <v>130</v>
      </c>
      <c r="Q47" s="725" t="str">
        <f t="shared" si="33"/>
        <v>-</v>
      </c>
      <c r="R47" s="715">
        <v>20</v>
      </c>
      <c r="S47" s="171">
        <v>20</v>
      </c>
      <c r="T47" s="716">
        <f t="shared" si="34"/>
        <v>20</v>
      </c>
      <c r="U47" s="715">
        <v>35</v>
      </c>
      <c r="V47" s="171">
        <v>28</v>
      </c>
      <c r="W47" s="725">
        <f t="shared" si="35"/>
        <v>31.5</v>
      </c>
      <c r="X47" s="715">
        <v>40</v>
      </c>
      <c r="Y47" s="171">
        <v>23</v>
      </c>
      <c r="Z47" s="725">
        <f t="shared" si="36"/>
        <v>31.5</v>
      </c>
      <c r="AA47" s="715">
        <v>32</v>
      </c>
      <c r="AB47" s="171">
        <v>21</v>
      </c>
      <c r="AC47" s="722">
        <f t="shared" si="37"/>
        <v>26.5</v>
      </c>
      <c r="AD47" s="731">
        <v>30</v>
      </c>
      <c r="AE47" s="171">
        <v>21</v>
      </c>
      <c r="AF47" s="176">
        <f t="shared" si="38"/>
        <v>25.5</v>
      </c>
      <c r="AG47" s="734">
        <v>34</v>
      </c>
      <c r="AH47" s="176">
        <v>17</v>
      </c>
      <c r="AI47" s="177">
        <f t="shared" si="39"/>
        <v>25.5</v>
      </c>
      <c r="AJ47" s="734">
        <v>48</v>
      </c>
      <c r="AK47" s="176">
        <v>39</v>
      </c>
      <c r="AL47" s="177">
        <f t="shared" si="40"/>
        <v>43.5</v>
      </c>
      <c r="AM47" s="731">
        <v>36</v>
      </c>
      <c r="AN47" s="171">
        <v>27</v>
      </c>
      <c r="AO47" s="177">
        <f t="shared" si="41"/>
        <v>31.5</v>
      </c>
      <c r="AP47" s="731">
        <v>46</v>
      </c>
      <c r="AQ47" s="171">
        <v>40</v>
      </c>
      <c r="AR47" s="177">
        <f t="shared" si="42"/>
        <v>43</v>
      </c>
      <c r="AS47" s="731">
        <v>13</v>
      </c>
      <c r="AT47" s="171">
        <v>10</v>
      </c>
      <c r="AU47" s="177">
        <f t="shared" si="43"/>
        <v>11.5</v>
      </c>
      <c r="AV47" s="731">
        <v>7</v>
      </c>
      <c r="AW47" s="171">
        <v>6</v>
      </c>
      <c r="AX47" s="745">
        <f t="shared" si="28"/>
        <v>6.5</v>
      </c>
    </row>
    <row r="48" customFormat="1" ht="23.25" customHeight="1" spans="2:50">
      <c r="B48" s="721" t="s">
        <v>95</v>
      </c>
      <c r="C48" s="715" t="s">
        <v>130</v>
      </c>
      <c r="D48" s="82" t="s">
        <v>130</v>
      </c>
      <c r="E48" s="716" t="str">
        <f t="shared" si="29"/>
        <v>-</v>
      </c>
      <c r="F48" s="715" t="s">
        <v>130</v>
      </c>
      <c r="G48" s="82" t="s">
        <v>130</v>
      </c>
      <c r="H48" s="716" t="str">
        <f t="shared" si="30"/>
        <v>-</v>
      </c>
      <c r="I48" s="715" t="s">
        <v>130</v>
      </c>
      <c r="J48" s="82" t="s">
        <v>130</v>
      </c>
      <c r="K48" s="716" t="str">
        <f t="shared" si="31"/>
        <v>-</v>
      </c>
      <c r="L48" s="715" t="s">
        <v>130</v>
      </c>
      <c r="M48" s="82" t="s">
        <v>130</v>
      </c>
      <c r="N48" s="716" t="str">
        <f t="shared" si="32"/>
        <v>-</v>
      </c>
      <c r="O48" s="715" t="s">
        <v>130</v>
      </c>
      <c r="P48" s="82" t="s">
        <v>130</v>
      </c>
      <c r="Q48" s="716" t="str">
        <f t="shared" si="33"/>
        <v>-</v>
      </c>
      <c r="R48" s="715" t="s">
        <v>130</v>
      </c>
      <c r="S48" s="82" t="s">
        <v>130</v>
      </c>
      <c r="T48" s="716" t="str">
        <f t="shared" si="34"/>
        <v>-</v>
      </c>
      <c r="U48" s="715" t="s">
        <v>130</v>
      </c>
      <c r="V48" s="82" t="s">
        <v>130</v>
      </c>
      <c r="W48" s="716" t="str">
        <f t="shared" si="35"/>
        <v>-</v>
      </c>
      <c r="X48" s="715" t="s">
        <v>130</v>
      </c>
      <c r="Y48" s="82" t="s">
        <v>130</v>
      </c>
      <c r="Z48" s="716" t="str">
        <f t="shared" si="36"/>
        <v>-</v>
      </c>
      <c r="AA48" s="715" t="s">
        <v>130</v>
      </c>
      <c r="AB48" s="82" t="s">
        <v>130</v>
      </c>
      <c r="AC48" s="716" t="str">
        <f t="shared" si="37"/>
        <v>-</v>
      </c>
      <c r="AD48" s="715" t="s">
        <v>130</v>
      </c>
      <c r="AE48" s="82" t="s">
        <v>130</v>
      </c>
      <c r="AF48" s="722" t="str">
        <f t="shared" si="38"/>
        <v>-</v>
      </c>
      <c r="AG48" s="734">
        <v>13</v>
      </c>
      <c r="AH48" s="176">
        <v>13</v>
      </c>
      <c r="AI48" s="177">
        <f t="shared" si="39"/>
        <v>13</v>
      </c>
      <c r="AJ48" s="734">
        <v>51</v>
      </c>
      <c r="AK48" s="176">
        <v>40</v>
      </c>
      <c r="AL48" s="177">
        <f t="shared" si="40"/>
        <v>45.5</v>
      </c>
      <c r="AM48" s="731">
        <v>43</v>
      </c>
      <c r="AN48" s="171">
        <v>34</v>
      </c>
      <c r="AO48" s="177">
        <f t="shared" si="41"/>
        <v>38.5</v>
      </c>
      <c r="AP48" s="731">
        <v>46</v>
      </c>
      <c r="AQ48" s="171">
        <v>32</v>
      </c>
      <c r="AR48" s="177">
        <f t="shared" si="42"/>
        <v>39</v>
      </c>
      <c r="AS48" s="731">
        <v>49</v>
      </c>
      <c r="AT48" s="171">
        <v>27</v>
      </c>
      <c r="AU48" s="177">
        <f t="shared" si="43"/>
        <v>38</v>
      </c>
      <c r="AV48" s="731">
        <v>39</v>
      </c>
      <c r="AW48" s="171">
        <v>33</v>
      </c>
      <c r="AX48" s="745">
        <f t="shared" si="28"/>
        <v>36</v>
      </c>
    </row>
    <row r="49" ht="23.25" customHeight="1" spans="2:50">
      <c r="B49" s="468" t="s">
        <v>70</v>
      </c>
      <c r="C49" s="715" t="s">
        <v>130</v>
      </c>
      <c r="D49" s="82" t="s">
        <v>130</v>
      </c>
      <c r="E49" s="716" t="str">
        <f t="shared" si="29"/>
        <v>-</v>
      </c>
      <c r="F49" s="715" t="s">
        <v>130</v>
      </c>
      <c r="G49" s="82" t="s">
        <v>130</v>
      </c>
      <c r="H49" s="716" t="str">
        <f t="shared" si="30"/>
        <v>-</v>
      </c>
      <c r="I49" s="715" t="s">
        <v>130</v>
      </c>
      <c r="J49" s="82" t="s">
        <v>130</v>
      </c>
      <c r="K49" s="716" t="str">
        <f t="shared" si="31"/>
        <v>-</v>
      </c>
      <c r="L49" s="715" t="s">
        <v>130</v>
      </c>
      <c r="M49" s="82" t="s">
        <v>130</v>
      </c>
      <c r="N49" s="716" t="str">
        <f t="shared" si="32"/>
        <v>-</v>
      </c>
      <c r="O49" s="715" t="s">
        <v>130</v>
      </c>
      <c r="P49" s="171" t="s">
        <v>130</v>
      </c>
      <c r="Q49" s="725" t="str">
        <f t="shared" si="33"/>
        <v>-</v>
      </c>
      <c r="R49" s="715">
        <v>15</v>
      </c>
      <c r="S49" s="171">
        <v>15</v>
      </c>
      <c r="T49" s="716">
        <f t="shared" si="34"/>
        <v>15</v>
      </c>
      <c r="U49" s="715">
        <v>35</v>
      </c>
      <c r="V49" s="171">
        <v>34</v>
      </c>
      <c r="W49" s="725">
        <f t="shared" si="35"/>
        <v>34.5</v>
      </c>
      <c r="X49" s="715">
        <v>52</v>
      </c>
      <c r="Y49" s="171">
        <v>35</v>
      </c>
      <c r="Z49" s="725">
        <f t="shared" si="36"/>
        <v>43.5</v>
      </c>
      <c r="AA49" s="715">
        <v>46</v>
      </c>
      <c r="AB49" s="171">
        <v>35</v>
      </c>
      <c r="AC49" s="722">
        <f t="shared" si="37"/>
        <v>40.5</v>
      </c>
      <c r="AD49" s="731">
        <v>46</v>
      </c>
      <c r="AE49" s="171">
        <v>29</v>
      </c>
      <c r="AF49" s="176">
        <f t="shared" si="38"/>
        <v>37.5</v>
      </c>
      <c r="AG49" s="734">
        <v>33</v>
      </c>
      <c r="AH49" s="176">
        <v>25</v>
      </c>
      <c r="AI49" s="177">
        <f t="shared" si="39"/>
        <v>29</v>
      </c>
      <c r="AJ49" s="734">
        <v>62</v>
      </c>
      <c r="AK49" s="176">
        <v>45</v>
      </c>
      <c r="AL49" s="177">
        <f t="shared" si="40"/>
        <v>53.5</v>
      </c>
      <c r="AM49" s="731">
        <v>29</v>
      </c>
      <c r="AN49" s="171">
        <v>20</v>
      </c>
      <c r="AO49" s="177">
        <f t="shared" si="41"/>
        <v>24.5</v>
      </c>
      <c r="AP49" s="731">
        <v>58</v>
      </c>
      <c r="AQ49" s="171">
        <v>41</v>
      </c>
      <c r="AR49" s="177">
        <f t="shared" si="42"/>
        <v>49.5</v>
      </c>
      <c r="AS49" s="731">
        <v>25</v>
      </c>
      <c r="AT49" s="171">
        <v>19</v>
      </c>
      <c r="AU49" s="177">
        <f t="shared" si="43"/>
        <v>22</v>
      </c>
      <c r="AV49" s="731">
        <v>25</v>
      </c>
      <c r="AW49" s="171">
        <v>14</v>
      </c>
      <c r="AX49" s="745">
        <f t="shared" si="28"/>
        <v>19.5</v>
      </c>
    </row>
    <row r="50" ht="23.25" customHeight="1" spans="2:50">
      <c r="B50" s="468" t="s">
        <v>81</v>
      </c>
      <c r="C50" s="715" t="s">
        <v>130</v>
      </c>
      <c r="D50" s="82" t="s">
        <v>130</v>
      </c>
      <c r="E50" s="716" t="str">
        <f t="shared" si="29"/>
        <v>-</v>
      </c>
      <c r="F50" s="715" t="s">
        <v>130</v>
      </c>
      <c r="G50" s="82" t="s">
        <v>130</v>
      </c>
      <c r="H50" s="716" t="str">
        <f t="shared" si="30"/>
        <v>-</v>
      </c>
      <c r="I50" s="715" t="s">
        <v>130</v>
      </c>
      <c r="J50" s="82" t="s">
        <v>130</v>
      </c>
      <c r="K50" s="716" t="str">
        <f t="shared" si="31"/>
        <v>-</v>
      </c>
      <c r="L50" s="715" t="s">
        <v>130</v>
      </c>
      <c r="M50" s="82" t="s">
        <v>130</v>
      </c>
      <c r="N50" s="716" t="str">
        <f t="shared" si="32"/>
        <v>-</v>
      </c>
      <c r="O50" s="715" t="s">
        <v>130</v>
      </c>
      <c r="P50" s="171" t="s">
        <v>130</v>
      </c>
      <c r="Q50" s="725" t="str">
        <f t="shared" si="33"/>
        <v>-</v>
      </c>
      <c r="R50" s="715" t="s">
        <v>130</v>
      </c>
      <c r="S50" s="171" t="s">
        <v>130</v>
      </c>
      <c r="T50" s="716" t="str">
        <f t="shared" si="34"/>
        <v>-</v>
      </c>
      <c r="U50" s="715" t="s">
        <v>130</v>
      </c>
      <c r="V50" s="171" t="s">
        <v>130</v>
      </c>
      <c r="W50" s="725" t="str">
        <f t="shared" si="35"/>
        <v>-</v>
      </c>
      <c r="X50" s="715">
        <v>11</v>
      </c>
      <c r="Y50" s="171">
        <v>11</v>
      </c>
      <c r="Z50" s="725">
        <f t="shared" si="36"/>
        <v>11</v>
      </c>
      <c r="AA50" s="715">
        <v>25</v>
      </c>
      <c r="AB50" s="171">
        <v>25</v>
      </c>
      <c r="AC50" s="722">
        <f t="shared" si="37"/>
        <v>25</v>
      </c>
      <c r="AD50" s="731">
        <v>39</v>
      </c>
      <c r="AE50" s="171">
        <v>33</v>
      </c>
      <c r="AF50" s="176">
        <f t="shared" si="38"/>
        <v>36</v>
      </c>
      <c r="AG50" s="734">
        <v>35</v>
      </c>
      <c r="AH50" s="176">
        <v>21</v>
      </c>
      <c r="AI50" s="177">
        <f t="shared" si="39"/>
        <v>28</v>
      </c>
      <c r="AJ50" s="734">
        <v>31</v>
      </c>
      <c r="AK50" s="176">
        <v>24</v>
      </c>
      <c r="AL50" s="177">
        <f t="shared" si="40"/>
        <v>27.5</v>
      </c>
      <c r="AM50" s="731">
        <v>35</v>
      </c>
      <c r="AN50" s="171">
        <v>28</v>
      </c>
      <c r="AO50" s="177">
        <f t="shared" si="41"/>
        <v>31.5</v>
      </c>
      <c r="AP50" s="731">
        <v>28</v>
      </c>
      <c r="AQ50" s="171">
        <v>14</v>
      </c>
      <c r="AR50" s="177">
        <f t="shared" si="42"/>
        <v>21</v>
      </c>
      <c r="AS50" s="731">
        <v>37</v>
      </c>
      <c r="AT50" s="171">
        <v>30</v>
      </c>
      <c r="AU50" s="177">
        <f t="shared" si="43"/>
        <v>33.5</v>
      </c>
      <c r="AV50" s="731">
        <v>33</v>
      </c>
      <c r="AW50" s="171">
        <v>30</v>
      </c>
      <c r="AX50" s="745">
        <f t="shared" si="28"/>
        <v>31.5</v>
      </c>
    </row>
    <row r="51" ht="23.25" customHeight="1" spans="2:50">
      <c r="B51" s="468" t="s">
        <v>46</v>
      </c>
      <c r="C51" s="715" t="s">
        <v>130</v>
      </c>
      <c r="D51" s="82" t="s">
        <v>130</v>
      </c>
      <c r="E51" s="716" t="str">
        <f t="shared" si="29"/>
        <v>-</v>
      </c>
      <c r="F51" s="715" t="s">
        <v>130</v>
      </c>
      <c r="G51" s="82" t="s">
        <v>130</v>
      </c>
      <c r="H51" s="716" t="str">
        <f t="shared" si="30"/>
        <v>-</v>
      </c>
      <c r="I51" s="715" t="s">
        <v>130</v>
      </c>
      <c r="J51" s="82" t="s">
        <v>130</v>
      </c>
      <c r="K51" s="716" t="str">
        <f t="shared" si="31"/>
        <v>-</v>
      </c>
      <c r="L51" s="715">
        <v>14</v>
      </c>
      <c r="M51" s="82" t="s">
        <v>130</v>
      </c>
      <c r="N51" s="716">
        <f t="shared" si="32"/>
        <v>14</v>
      </c>
      <c r="O51" s="715">
        <v>30</v>
      </c>
      <c r="P51" s="171">
        <v>29</v>
      </c>
      <c r="Q51" s="725">
        <f t="shared" si="33"/>
        <v>29.5</v>
      </c>
      <c r="R51" s="715">
        <v>47</v>
      </c>
      <c r="S51" s="171">
        <v>36</v>
      </c>
      <c r="T51" s="716">
        <f t="shared" si="34"/>
        <v>41.5</v>
      </c>
      <c r="U51" s="715">
        <v>54</v>
      </c>
      <c r="V51" s="171">
        <v>41</v>
      </c>
      <c r="W51" s="725">
        <f t="shared" si="35"/>
        <v>47.5</v>
      </c>
      <c r="X51" s="715">
        <v>55</v>
      </c>
      <c r="Y51" s="171">
        <v>39</v>
      </c>
      <c r="Z51" s="725">
        <f t="shared" si="36"/>
        <v>47</v>
      </c>
      <c r="AA51" s="715">
        <v>48</v>
      </c>
      <c r="AB51" s="171">
        <v>35</v>
      </c>
      <c r="AC51" s="722">
        <f t="shared" si="37"/>
        <v>41.5</v>
      </c>
      <c r="AD51" s="731">
        <v>44</v>
      </c>
      <c r="AE51" s="171">
        <v>31</v>
      </c>
      <c r="AF51" s="176">
        <f t="shared" si="38"/>
        <v>37.5</v>
      </c>
      <c r="AG51" s="734">
        <v>49</v>
      </c>
      <c r="AH51" s="176">
        <v>37</v>
      </c>
      <c r="AI51" s="177">
        <f t="shared" si="39"/>
        <v>43</v>
      </c>
      <c r="AJ51" s="734">
        <v>27</v>
      </c>
      <c r="AK51" s="176">
        <v>27</v>
      </c>
      <c r="AL51" s="177">
        <f t="shared" si="40"/>
        <v>27</v>
      </c>
      <c r="AM51" s="731">
        <v>54</v>
      </c>
      <c r="AN51" s="171">
        <v>40</v>
      </c>
      <c r="AO51" s="177">
        <f t="shared" si="41"/>
        <v>47</v>
      </c>
      <c r="AP51" s="731">
        <v>47</v>
      </c>
      <c r="AQ51" s="171">
        <v>36</v>
      </c>
      <c r="AR51" s="177">
        <f t="shared" si="42"/>
        <v>41.5</v>
      </c>
      <c r="AS51" s="731">
        <v>42</v>
      </c>
      <c r="AT51" s="171">
        <v>27</v>
      </c>
      <c r="AU51" s="177">
        <f t="shared" si="43"/>
        <v>34.5</v>
      </c>
      <c r="AV51" s="731">
        <v>24</v>
      </c>
      <c r="AW51" s="171">
        <v>20</v>
      </c>
      <c r="AX51" s="745">
        <f t="shared" si="28"/>
        <v>22</v>
      </c>
    </row>
    <row r="52" ht="23.25" customHeight="1" spans="2:50">
      <c r="B52" s="470" t="s">
        <v>202</v>
      </c>
      <c r="C52" s="712">
        <f>SUM(C28:C51)</f>
        <v>117</v>
      </c>
      <c r="D52" s="471">
        <f>SUM(D28:D51)</f>
        <v>0</v>
      </c>
      <c r="E52" s="720">
        <f t="shared" si="29"/>
        <v>58.5</v>
      </c>
      <c r="F52" s="712">
        <f>SUM(F28:F51)</f>
        <v>150</v>
      </c>
      <c r="G52" s="471">
        <f>SUM(G28:G51)</f>
        <v>0</v>
      </c>
      <c r="H52" s="720">
        <f t="shared" si="30"/>
        <v>75</v>
      </c>
      <c r="I52" s="712">
        <f>SUM(I28:I51)</f>
        <v>197</v>
      </c>
      <c r="J52" s="471">
        <f>SUM(J28:J51)</f>
        <v>0</v>
      </c>
      <c r="K52" s="720">
        <f t="shared" si="31"/>
        <v>98.5</v>
      </c>
      <c r="L52" s="712">
        <f>SUM(L28:L51)</f>
        <v>295</v>
      </c>
      <c r="M52" s="471">
        <f>SUM(M28:M51)</f>
        <v>0</v>
      </c>
      <c r="N52" s="720">
        <f t="shared" si="32"/>
        <v>147.5</v>
      </c>
      <c r="O52" s="712">
        <f>SUM(O28:O51)</f>
        <v>354</v>
      </c>
      <c r="P52" s="471">
        <f>SUM(P28:P51)</f>
        <v>324</v>
      </c>
      <c r="Q52" s="713">
        <f t="shared" si="33"/>
        <v>339</v>
      </c>
      <c r="R52" s="712">
        <f>SUM(R28:R51)</f>
        <v>550</v>
      </c>
      <c r="S52" s="471">
        <f>SUM(S28:S51)</f>
        <v>445</v>
      </c>
      <c r="T52" s="720">
        <f t="shared" si="34"/>
        <v>497.5</v>
      </c>
      <c r="U52" s="712">
        <f>SUM(U28:U51)</f>
        <v>636</v>
      </c>
      <c r="V52" s="471">
        <f>SUM(V28:V51)</f>
        <v>505</v>
      </c>
      <c r="W52" s="713">
        <f t="shared" si="35"/>
        <v>570.5</v>
      </c>
      <c r="X52" s="712">
        <f>SUM(X28:X51)</f>
        <v>734</v>
      </c>
      <c r="Y52" s="471">
        <f>SUM(Y28:Y51)</f>
        <v>548</v>
      </c>
      <c r="Z52" s="713">
        <f t="shared" si="36"/>
        <v>641</v>
      </c>
      <c r="AA52" s="712">
        <f>SUM(AA28:AA51)</f>
        <v>700</v>
      </c>
      <c r="AB52" s="471">
        <f>SUM(AB28:AB51)</f>
        <v>531</v>
      </c>
      <c r="AC52" s="728">
        <f t="shared" si="37"/>
        <v>615.5</v>
      </c>
      <c r="AD52" s="712">
        <f>SUM(AD28:AD51)</f>
        <v>749</v>
      </c>
      <c r="AE52" s="471">
        <f>SUM(AE28:AE51)</f>
        <v>588</v>
      </c>
      <c r="AF52" s="471">
        <f t="shared" si="38"/>
        <v>668.5</v>
      </c>
      <c r="AG52" s="712">
        <f>SUM(AG28:AG51)</f>
        <v>794</v>
      </c>
      <c r="AH52" s="471">
        <f>SUM(AH28:AH51)</f>
        <v>622</v>
      </c>
      <c r="AI52" s="179">
        <f t="shared" si="39"/>
        <v>708</v>
      </c>
      <c r="AJ52" s="712">
        <f>SUM(AJ28:AJ51)</f>
        <v>867</v>
      </c>
      <c r="AK52" s="471">
        <f>SUM(AK28:AK51)</f>
        <v>676</v>
      </c>
      <c r="AL52" s="179">
        <f t="shared" si="40"/>
        <v>771.5</v>
      </c>
      <c r="AM52" s="712">
        <f>SUM(AM28:AM51)</f>
        <v>901</v>
      </c>
      <c r="AN52" s="471">
        <f>SUM(AN28:AN51)</f>
        <v>728</v>
      </c>
      <c r="AO52" s="733">
        <f t="shared" si="41"/>
        <v>814.5</v>
      </c>
      <c r="AP52" s="712">
        <f>SUM(AP28:AP51)</f>
        <v>875</v>
      </c>
      <c r="AQ52" s="471">
        <f>SUM(AQ28:AQ51)</f>
        <v>682</v>
      </c>
      <c r="AR52" s="733">
        <f t="shared" si="42"/>
        <v>778.5</v>
      </c>
      <c r="AS52" s="712">
        <f>SUM(AS28:AS51)</f>
        <v>815</v>
      </c>
      <c r="AT52" s="471">
        <f>SUM(AT28:AT51)</f>
        <v>619</v>
      </c>
      <c r="AU52" s="733">
        <f t="shared" si="43"/>
        <v>717</v>
      </c>
      <c r="AV52" s="712">
        <f>SUM(AV28:AV51)</f>
        <v>795</v>
      </c>
      <c r="AW52" s="471">
        <f>SUM(AW28:AW51)</f>
        <v>692</v>
      </c>
      <c r="AX52" s="733">
        <f t="shared" si="28"/>
        <v>743.5</v>
      </c>
    </row>
    <row r="53" ht="23.25" customHeight="1" spans="2:50">
      <c r="B53" s="84" t="s">
        <v>203</v>
      </c>
      <c r="C53" s="723">
        <f>C26+C52</f>
        <v>141</v>
      </c>
      <c r="D53" s="85">
        <f>D26+D52</f>
        <v>0</v>
      </c>
      <c r="E53" s="724">
        <f t="shared" si="29"/>
        <v>70.5</v>
      </c>
      <c r="F53" s="723">
        <f>F26+F52</f>
        <v>180</v>
      </c>
      <c r="G53" s="85">
        <f>G26+G52</f>
        <v>0</v>
      </c>
      <c r="H53" s="724">
        <f t="shared" si="30"/>
        <v>90</v>
      </c>
      <c r="I53" s="723">
        <f>I26+I52</f>
        <v>232</v>
      </c>
      <c r="J53" s="85">
        <f>J26+J52</f>
        <v>0</v>
      </c>
      <c r="K53" s="724">
        <f t="shared" si="31"/>
        <v>116</v>
      </c>
      <c r="L53" s="723">
        <f>L26+L52</f>
        <v>339</v>
      </c>
      <c r="M53" s="85">
        <f>M26+M52</f>
        <v>0</v>
      </c>
      <c r="N53" s="724">
        <f t="shared" si="32"/>
        <v>169.5</v>
      </c>
      <c r="O53" s="723">
        <f>O26+O52</f>
        <v>425</v>
      </c>
      <c r="P53" s="85">
        <f>P26+P52</f>
        <v>384</v>
      </c>
      <c r="Q53" s="726">
        <f t="shared" si="33"/>
        <v>404.5</v>
      </c>
      <c r="R53" s="723">
        <f>R26+R52</f>
        <v>644</v>
      </c>
      <c r="S53" s="85">
        <f>S26+S52</f>
        <v>530</v>
      </c>
      <c r="T53" s="724">
        <f t="shared" si="34"/>
        <v>587</v>
      </c>
      <c r="U53" s="723">
        <f>U26+U52</f>
        <v>753</v>
      </c>
      <c r="V53" s="85">
        <f>V26+V52</f>
        <v>609</v>
      </c>
      <c r="W53" s="726">
        <f t="shared" si="35"/>
        <v>681</v>
      </c>
      <c r="X53" s="723">
        <f>X26+X52</f>
        <v>878</v>
      </c>
      <c r="Y53" s="85">
        <f>Y26+Y52</f>
        <v>692</v>
      </c>
      <c r="Z53" s="726">
        <f t="shared" si="36"/>
        <v>785</v>
      </c>
      <c r="AA53" s="723">
        <f>AA26+AA52</f>
        <v>884</v>
      </c>
      <c r="AB53" s="85">
        <f>AB26+AB52</f>
        <v>706</v>
      </c>
      <c r="AC53" s="732">
        <f t="shared" si="37"/>
        <v>795</v>
      </c>
      <c r="AD53" s="723">
        <f>AD26+AD52</f>
        <v>991</v>
      </c>
      <c r="AE53" s="85">
        <f>AE26+AE52</f>
        <v>816</v>
      </c>
      <c r="AF53" s="85">
        <f t="shared" si="38"/>
        <v>903.5</v>
      </c>
      <c r="AG53" s="736">
        <f>AG26+AG52</f>
        <v>1073</v>
      </c>
      <c r="AH53" s="85">
        <f>AH26+AH52</f>
        <v>885</v>
      </c>
      <c r="AI53" s="180">
        <f t="shared" si="39"/>
        <v>979</v>
      </c>
      <c r="AJ53" s="736">
        <f>AJ26+AJ52</f>
        <v>1180</v>
      </c>
      <c r="AK53" s="85">
        <f>AK26+AK52</f>
        <v>956</v>
      </c>
      <c r="AL53" s="737">
        <f t="shared" si="40"/>
        <v>1068</v>
      </c>
      <c r="AM53" s="736">
        <f>AM26+AM52</f>
        <v>1240</v>
      </c>
      <c r="AN53" s="738">
        <f t="shared" ref="AN53:AT53" si="44">AN26+AN52</f>
        <v>1036</v>
      </c>
      <c r="AO53" s="744">
        <f t="shared" si="41"/>
        <v>1138</v>
      </c>
      <c r="AP53" s="736">
        <f t="shared" si="44"/>
        <v>1231</v>
      </c>
      <c r="AQ53" s="738">
        <f t="shared" si="44"/>
        <v>997</v>
      </c>
      <c r="AR53" s="744">
        <f t="shared" si="42"/>
        <v>1114</v>
      </c>
      <c r="AS53" s="736">
        <f t="shared" si="44"/>
        <v>1202</v>
      </c>
      <c r="AT53" s="738">
        <f t="shared" si="44"/>
        <v>957</v>
      </c>
      <c r="AU53" s="744">
        <f t="shared" si="43"/>
        <v>1079.5</v>
      </c>
      <c r="AV53" s="736">
        <f>AV26+AV52</f>
        <v>1184</v>
      </c>
      <c r="AW53" s="738">
        <f>AW26+AW52</f>
        <v>1067</v>
      </c>
      <c r="AX53" s="744">
        <f t="shared" si="28"/>
        <v>1125.5</v>
      </c>
    </row>
    <row r="54" ht="23.25" customHeight="1" spans="2:47">
      <c r="B54" s="35" t="s">
        <v>134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495"/>
      <c r="AH54" s="227"/>
      <c r="AI54" s="227"/>
      <c r="AJ54" s="227"/>
      <c r="AK54" s="227"/>
      <c r="AL54" s="227"/>
      <c r="AM54" s="30"/>
      <c r="AN54" s="139"/>
      <c r="AO54" s="139"/>
      <c r="AP54" s="139"/>
      <c r="AQ54" s="139"/>
      <c r="AR54" s="139"/>
      <c r="AS54" s="139"/>
      <c r="AT54" s="139"/>
      <c r="AU54" s="139"/>
    </row>
    <row r="55" ht="23.25" customHeight="1" spans="2:47">
      <c r="B55" s="67" t="s">
        <v>280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495"/>
      <c r="AH55" s="227"/>
      <c r="AI55" s="227"/>
      <c r="AJ55" s="227"/>
      <c r="AK55" s="227"/>
      <c r="AL55" s="227"/>
      <c r="AM55" s="30"/>
      <c r="AN55" s="139"/>
      <c r="AO55" s="139"/>
      <c r="AP55" s="139"/>
      <c r="AQ55" s="139"/>
      <c r="AR55" s="139"/>
      <c r="AS55" s="139"/>
      <c r="AT55" s="139"/>
      <c r="AU55" s="139"/>
    </row>
    <row r="56" ht="23.25" customHeight="1" spans="2:47">
      <c r="B56" s="496" t="s">
        <v>227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495"/>
      <c r="AH56" s="227"/>
      <c r="AI56" s="227"/>
      <c r="AJ56" s="227"/>
      <c r="AK56" s="227"/>
      <c r="AL56" s="227"/>
      <c r="AM56" s="30"/>
      <c r="AN56" s="139"/>
      <c r="AO56" s="139"/>
      <c r="AP56" s="139"/>
      <c r="AQ56" s="139"/>
      <c r="AR56" s="139"/>
      <c r="AS56" s="139"/>
      <c r="AT56" s="139"/>
      <c r="AU56" s="139"/>
    </row>
    <row r="57" ht="23.25" customHeight="1" spans="2:47">
      <c r="B57" s="67" t="s">
        <v>228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495"/>
      <c r="AH57" s="227"/>
      <c r="AI57" s="227"/>
      <c r="AJ57" s="227"/>
      <c r="AK57" s="227"/>
      <c r="AL57" s="227"/>
      <c r="AM57" s="30"/>
      <c r="AN57" s="139"/>
      <c r="AO57" s="139"/>
      <c r="AP57" s="139"/>
      <c r="AQ57" s="139"/>
      <c r="AR57" s="139"/>
      <c r="AS57" s="139"/>
      <c r="AT57" s="139"/>
      <c r="AU57" s="139"/>
    </row>
    <row r="58" ht="23.25" customHeight="1" spans="2:4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495"/>
      <c r="AH58" s="227"/>
      <c r="AI58" s="227"/>
      <c r="AJ58" s="227"/>
      <c r="AK58" s="227"/>
      <c r="AL58" s="227"/>
      <c r="AM58" s="30"/>
      <c r="AN58" s="139"/>
      <c r="AO58" s="139"/>
      <c r="AP58" s="139"/>
      <c r="AQ58" s="139"/>
      <c r="AR58" s="139"/>
      <c r="AS58" s="139"/>
      <c r="AT58" s="139"/>
      <c r="AU58" s="139"/>
    </row>
    <row r="59" ht="23.25" customHeight="1" spans="2:47"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30"/>
      <c r="AN59" s="139"/>
      <c r="AO59" s="139"/>
      <c r="AP59" s="139"/>
      <c r="AQ59" s="139"/>
      <c r="AR59" s="139"/>
      <c r="AS59" s="139"/>
      <c r="AT59" s="139"/>
      <c r="AU59" s="139"/>
    </row>
    <row r="60" ht="23.25" customHeight="1" spans="2:47">
      <c r="B60" s="39"/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30"/>
      <c r="AN60" s="139"/>
      <c r="AO60" s="139"/>
      <c r="AP60" s="139"/>
      <c r="AQ60" s="139"/>
      <c r="AR60" s="139"/>
      <c r="AS60" s="139"/>
      <c r="AT60" s="139"/>
      <c r="AU60" s="139"/>
    </row>
    <row r="61" ht="23.25" customHeight="1" spans="2:47">
      <c r="B61" s="35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30"/>
      <c r="AN61" s="139"/>
      <c r="AO61" s="139"/>
      <c r="AP61" s="139"/>
      <c r="AQ61" s="139"/>
      <c r="AR61" s="139"/>
      <c r="AS61" s="139"/>
      <c r="AT61" s="139"/>
      <c r="AU61" s="139"/>
    </row>
    <row r="62" ht="23.25" customHeight="1" spans="2:47">
      <c r="B62" s="39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30"/>
      <c r="AN62" s="139"/>
      <c r="AO62" s="139"/>
      <c r="AP62" s="139"/>
      <c r="AQ62" s="139"/>
      <c r="AR62" s="139"/>
      <c r="AS62" s="139"/>
      <c r="AT62" s="139"/>
      <c r="AU62" s="139"/>
    </row>
    <row r="63" ht="23.25" customHeight="1" spans="2:47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139"/>
      <c r="AO63" s="139"/>
      <c r="AP63" s="139"/>
      <c r="AQ63" s="139"/>
      <c r="AR63" s="139"/>
      <c r="AS63" s="139"/>
      <c r="AT63" s="139"/>
      <c r="AU63" s="139"/>
    </row>
    <row r="64" ht="23.25" customHeight="1" spans="2:47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139"/>
      <c r="AO64" s="139"/>
      <c r="AP64" s="139"/>
      <c r="AQ64" s="139"/>
      <c r="AR64" s="139"/>
      <c r="AS64" s="139"/>
      <c r="AT64" s="139"/>
      <c r="AU64" s="139"/>
    </row>
    <row r="65" ht="23.25" customHeight="1" spans="2:47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139"/>
      <c r="AO65" s="139"/>
      <c r="AP65" s="139"/>
      <c r="AQ65" s="139"/>
      <c r="AR65" s="139"/>
      <c r="AS65" s="139"/>
      <c r="AT65" s="139"/>
      <c r="AU65" s="139"/>
    </row>
    <row r="66" ht="23.25" customHeight="1" spans="2:47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139"/>
      <c r="AO66" s="139"/>
      <c r="AP66" s="139"/>
      <c r="AQ66" s="139"/>
      <c r="AR66" s="139"/>
      <c r="AS66" s="139"/>
      <c r="AT66" s="139"/>
      <c r="AU66" s="139"/>
    </row>
    <row r="67" ht="23.25" customHeight="1" spans="2:47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139"/>
      <c r="AO67" s="139"/>
      <c r="AP67" s="139"/>
      <c r="AQ67" s="139"/>
      <c r="AR67" s="139"/>
      <c r="AS67" s="139"/>
      <c r="AT67" s="139"/>
      <c r="AU67" s="139"/>
    </row>
    <row r="68" ht="23.25" customHeight="1" spans="2:47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139"/>
      <c r="AO68" s="139"/>
      <c r="AP68" s="139"/>
      <c r="AQ68" s="139"/>
      <c r="AR68" s="139"/>
      <c r="AS68" s="139"/>
      <c r="AT68" s="139"/>
      <c r="AU68" s="139"/>
    </row>
    <row r="69" ht="23.25" customHeight="1" spans="2:39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</row>
    <row r="70" ht="23.25" customHeight="1" spans="2:39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</row>
    <row r="71" ht="23.25" customHeight="1" spans="2:39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</row>
    <row r="72" ht="23.25" customHeight="1" spans="2:39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</row>
    <row r="73" ht="23.25" customHeight="1" spans="2:39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</row>
    <row r="74" ht="23.25" customHeight="1" spans="2:39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</row>
    <row r="75" ht="23.25" customHeight="1" spans="2:39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</row>
    <row r="76" ht="23.25" customHeight="1" spans="2:39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</row>
    <row r="77" ht="23.25" customHeight="1" spans="2:39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</row>
    <row r="78" ht="23.25" customHeight="1" spans="2:39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</row>
    <row r="79" ht="23.25" customHeight="1" spans="2:39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</row>
    <row r="80" ht="23.25" customHeight="1" spans="2:39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</row>
    <row r="81" ht="23.25" customHeight="1" spans="2:39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</row>
    <row r="82" ht="23.25" customHeight="1" spans="2:39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</row>
    <row r="83" ht="23.25" customHeight="1" spans="2:39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</row>
    <row r="84" ht="23.25" customHeight="1" spans="2:39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</row>
    <row r="85" ht="23.25" customHeight="1" spans="2:39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</row>
    <row r="86" ht="23.25" customHeight="1" spans="2:39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</row>
    <row r="87" ht="23.25" customHeight="1" spans="2:39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</row>
    <row r="88" ht="23.25" customHeight="1" spans="2:39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</row>
    <row r="89" ht="23.25" customHeight="1" spans="2:39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</row>
    <row r="90" ht="23.25" customHeight="1" spans="2:39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</row>
    <row r="91" ht="23.25" customHeight="1" spans="2:39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</row>
    <row r="92" ht="23.25" customHeight="1" spans="2:39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</row>
    <row r="93" ht="23.25" customHeight="1" spans="2:39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</row>
    <row r="94" ht="23.25" customHeight="1" spans="2:39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</row>
    <row r="95" ht="23.25" customHeight="1" spans="2:39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</row>
    <row r="96" ht="23.25" customHeight="1" spans="2:39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</row>
    <row r="97" ht="23.25" customHeight="1" spans="2:39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</row>
    <row r="98" ht="23.25" customHeight="1" spans="2:39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</row>
    <row r="99" ht="23.25" customHeight="1" spans="2:39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</row>
    <row r="100" ht="23.25" customHeight="1" spans="2:39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</row>
    <row r="101" ht="23.25" customHeight="1" spans="2:39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</row>
    <row r="102" ht="23.25" customHeight="1" spans="2:39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</row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U237"/>
  <sheetViews>
    <sheetView showGridLines="0" zoomScale="85" zoomScaleNormal="85" workbookViewId="0">
      <selection activeCell="M11" sqref="M11"/>
    </sheetView>
  </sheetViews>
  <sheetFormatPr defaultColWidth="0" defaultRowHeight="15"/>
  <cols>
    <col min="1" max="1" width="2.71428571428571" customWidth="1"/>
    <col min="2" max="2" width="48.7142857142857" customWidth="1"/>
    <col min="3" max="18" width="13.7142857142857" customWidth="1"/>
    <col min="19" max="19" width="14.7142857142857" customWidth="1"/>
    <col min="20" max="20" width="9.14285714285714" customWidth="1"/>
    <col min="21" max="21" width="8.57142857142857" customWidth="1"/>
    <col min="22" max="16384" width="9.14285714285714" hidden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</row>
    <row r="4" customHeight="1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5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"/>
    </row>
    <row r="10" spans="12:12">
      <c r="L10" s="704"/>
    </row>
    <row r="11" ht="23.25" customHeight="1"/>
    <row r="12" s="65" customFormat="1" ht="23.25" customHeight="1" spans="1:19">
      <c r="A12" s="139"/>
      <c r="B12" s="327" t="s">
        <v>281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="65" customFormat="1" ht="50.1" customHeight="1" spans="1:21">
      <c r="A13" s="139"/>
      <c r="B13" s="71" t="s">
        <v>230</v>
      </c>
      <c r="C13" s="348" t="s">
        <v>282</v>
      </c>
      <c r="D13" s="348" t="s">
        <v>283</v>
      </c>
      <c r="E13" s="348" t="s">
        <v>284</v>
      </c>
      <c r="F13" s="348" t="s">
        <v>285</v>
      </c>
      <c r="G13" s="348" t="s">
        <v>286</v>
      </c>
      <c r="H13" s="348" t="s">
        <v>287</v>
      </c>
      <c r="I13" s="348" t="s">
        <v>288</v>
      </c>
      <c r="J13" s="348" t="s">
        <v>289</v>
      </c>
      <c r="K13" s="348" t="s">
        <v>290</v>
      </c>
      <c r="L13" s="389" t="s">
        <v>291</v>
      </c>
      <c r="M13" s="389" t="s">
        <v>292</v>
      </c>
      <c r="N13" s="389" t="s">
        <v>293</v>
      </c>
      <c r="O13" s="389" t="s">
        <v>294</v>
      </c>
      <c r="P13" s="389" t="s">
        <v>295</v>
      </c>
      <c r="Q13" s="389" t="s">
        <v>296</v>
      </c>
      <c r="R13" s="389" t="s">
        <v>297</v>
      </c>
      <c r="S13" s="413" t="s">
        <v>126</v>
      </c>
      <c r="U13" s="705"/>
    </row>
    <row r="14" s="65" customFormat="1" ht="23.25" customHeight="1" spans="1:19">
      <c r="A14" s="139"/>
      <c r="B14" s="470" t="s">
        <v>4</v>
      </c>
      <c r="C14" s="466"/>
      <c r="D14" s="466"/>
      <c r="E14" s="466"/>
      <c r="F14" s="466"/>
      <c r="G14" s="466"/>
      <c r="H14" s="466"/>
      <c r="I14" s="466"/>
      <c r="J14" s="466"/>
      <c r="K14" s="466"/>
      <c r="L14" s="685"/>
      <c r="M14" s="685"/>
      <c r="N14" s="685"/>
      <c r="O14" s="685"/>
      <c r="P14" s="685"/>
      <c r="Q14" s="685"/>
      <c r="R14" s="686"/>
      <c r="S14" s="674"/>
    </row>
    <row r="15" s="65" customFormat="1" ht="23.25" customHeight="1" spans="1:19">
      <c r="A15" s="139"/>
      <c r="B15" s="467" t="s">
        <v>54</v>
      </c>
      <c r="C15" s="82" t="s">
        <v>130</v>
      </c>
      <c r="D15" s="82" t="s">
        <v>130</v>
      </c>
      <c r="E15" s="82" t="s">
        <v>130</v>
      </c>
      <c r="F15" s="82" t="s">
        <v>130</v>
      </c>
      <c r="G15" s="82" t="s">
        <v>130</v>
      </c>
      <c r="H15" s="82" t="s">
        <v>130</v>
      </c>
      <c r="I15" s="82" t="s">
        <v>130</v>
      </c>
      <c r="J15" s="82" t="s">
        <v>130</v>
      </c>
      <c r="K15" s="82" t="s">
        <v>130</v>
      </c>
      <c r="L15" s="82" t="s">
        <v>130</v>
      </c>
      <c r="M15" s="82" t="s">
        <v>130</v>
      </c>
      <c r="N15" s="82" t="s">
        <v>130</v>
      </c>
      <c r="O15" s="82" t="s">
        <v>130</v>
      </c>
      <c r="P15" s="176">
        <v>12</v>
      </c>
      <c r="Q15" s="176">
        <v>12</v>
      </c>
      <c r="R15" s="176">
        <v>12</v>
      </c>
      <c r="S15" s="706" t="s">
        <v>130</v>
      </c>
    </row>
    <row r="16" s="65" customFormat="1" ht="23.25" customHeight="1" spans="1:19">
      <c r="A16" s="139"/>
      <c r="B16" s="468" t="s">
        <v>16</v>
      </c>
      <c r="C16" s="82">
        <v>8</v>
      </c>
      <c r="D16" s="82">
        <v>8</v>
      </c>
      <c r="E16" s="82">
        <v>12</v>
      </c>
      <c r="F16" s="82">
        <v>15</v>
      </c>
      <c r="G16" s="82">
        <v>23</v>
      </c>
      <c r="H16" s="82">
        <v>15</v>
      </c>
      <c r="I16" s="82">
        <v>15</v>
      </c>
      <c r="J16" s="82">
        <v>15</v>
      </c>
      <c r="K16" s="171">
        <v>15</v>
      </c>
      <c r="L16" s="171">
        <v>15</v>
      </c>
      <c r="M16" s="176">
        <v>15</v>
      </c>
      <c r="N16" s="176">
        <v>15</v>
      </c>
      <c r="O16" s="176">
        <v>15</v>
      </c>
      <c r="P16" s="176">
        <v>15</v>
      </c>
      <c r="Q16" s="176">
        <v>12</v>
      </c>
      <c r="R16" s="176">
        <v>14</v>
      </c>
      <c r="S16" s="706">
        <f>IF(ISERROR(R16/R16-1),"-",(R16/C16-1))</f>
        <v>0.75</v>
      </c>
    </row>
    <row r="17" s="65" customFormat="1" ht="23.25" customHeight="1" spans="1:19">
      <c r="A17" s="139"/>
      <c r="B17" s="468" t="s">
        <v>78</v>
      </c>
      <c r="C17" s="82" t="s">
        <v>130</v>
      </c>
      <c r="D17" s="82" t="s">
        <v>130</v>
      </c>
      <c r="E17" s="82" t="s">
        <v>130</v>
      </c>
      <c r="F17" s="82" t="s">
        <v>130</v>
      </c>
      <c r="G17" s="82" t="s">
        <v>130</v>
      </c>
      <c r="H17" s="82" t="s">
        <v>130</v>
      </c>
      <c r="I17" s="82" t="s">
        <v>130</v>
      </c>
      <c r="J17" s="82">
        <v>9</v>
      </c>
      <c r="K17" s="171">
        <v>4</v>
      </c>
      <c r="L17" s="171">
        <v>8</v>
      </c>
      <c r="M17" s="176">
        <v>8</v>
      </c>
      <c r="N17" s="176">
        <v>3</v>
      </c>
      <c r="O17" s="176">
        <v>3</v>
      </c>
      <c r="P17" s="176">
        <v>5</v>
      </c>
      <c r="Q17" s="176">
        <v>5</v>
      </c>
      <c r="R17" s="176">
        <v>3</v>
      </c>
      <c r="S17" s="706" t="s">
        <v>130</v>
      </c>
    </row>
    <row r="18" s="65" customFormat="1" ht="23.25" customHeight="1" spans="1:19">
      <c r="A18" s="139"/>
      <c r="B18" s="468" t="s">
        <v>38</v>
      </c>
      <c r="C18" s="82" t="s">
        <v>130</v>
      </c>
      <c r="D18" s="82" t="s">
        <v>130</v>
      </c>
      <c r="E18" s="82" t="s">
        <v>130</v>
      </c>
      <c r="F18" s="82" t="s">
        <v>130</v>
      </c>
      <c r="G18" s="82" t="s">
        <v>130</v>
      </c>
      <c r="H18" s="82" t="s">
        <v>130</v>
      </c>
      <c r="I18" s="82" t="s">
        <v>130</v>
      </c>
      <c r="J18" s="82" t="s">
        <v>130</v>
      </c>
      <c r="K18" s="171">
        <v>10</v>
      </c>
      <c r="L18" s="171">
        <v>10</v>
      </c>
      <c r="M18" s="176">
        <v>9</v>
      </c>
      <c r="N18" s="176">
        <v>10</v>
      </c>
      <c r="O18" s="176">
        <v>10</v>
      </c>
      <c r="P18" s="176">
        <v>10</v>
      </c>
      <c r="Q18" s="176">
        <v>10</v>
      </c>
      <c r="R18" s="176">
        <v>11</v>
      </c>
      <c r="S18" s="706" t="s">
        <v>130</v>
      </c>
    </row>
    <row r="19" s="65" customFormat="1" ht="23.25" customHeight="1" spans="1:19">
      <c r="A19" s="139"/>
      <c r="B19" s="468" t="s">
        <v>49</v>
      </c>
      <c r="C19" s="82" t="s">
        <v>130</v>
      </c>
      <c r="D19" s="82" t="s">
        <v>130</v>
      </c>
      <c r="E19" s="82" t="s">
        <v>130</v>
      </c>
      <c r="F19" s="82" t="s">
        <v>130</v>
      </c>
      <c r="G19" s="82" t="s">
        <v>130</v>
      </c>
      <c r="H19" s="82" t="s">
        <v>130</v>
      </c>
      <c r="I19" s="82" t="s">
        <v>130</v>
      </c>
      <c r="J19" s="82" t="s">
        <v>130</v>
      </c>
      <c r="K19" s="171">
        <v>8</v>
      </c>
      <c r="L19" s="171">
        <v>8</v>
      </c>
      <c r="M19" s="176">
        <v>8</v>
      </c>
      <c r="N19" s="176">
        <v>11</v>
      </c>
      <c r="O19" s="176">
        <v>11</v>
      </c>
      <c r="P19" s="176">
        <v>12</v>
      </c>
      <c r="Q19" s="176">
        <v>11</v>
      </c>
      <c r="R19" s="176">
        <v>12</v>
      </c>
      <c r="S19" s="706" t="s">
        <v>130</v>
      </c>
    </row>
    <row r="20" s="65" customFormat="1" ht="23.25" customHeight="1" spans="1:19">
      <c r="A20" s="139"/>
      <c r="B20" s="349" t="s">
        <v>34</v>
      </c>
      <c r="C20" s="82" t="s">
        <v>130</v>
      </c>
      <c r="D20" s="82" t="s">
        <v>130</v>
      </c>
      <c r="E20" s="82" t="s">
        <v>130</v>
      </c>
      <c r="F20" s="82" t="s">
        <v>130</v>
      </c>
      <c r="G20" s="82" t="s">
        <v>130</v>
      </c>
      <c r="H20" s="82" t="s">
        <v>130</v>
      </c>
      <c r="I20" s="82" t="s">
        <v>130</v>
      </c>
      <c r="J20" s="82" t="s">
        <v>130</v>
      </c>
      <c r="K20" s="171">
        <v>10</v>
      </c>
      <c r="L20" s="171">
        <v>12</v>
      </c>
      <c r="M20" s="176">
        <v>10</v>
      </c>
      <c r="N20" s="176">
        <v>12</v>
      </c>
      <c r="O20" s="176">
        <v>0</v>
      </c>
      <c r="P20" s="176">
        <v>13</v>
      </c>
      <c r="Q20" s="176">
        <v>12</v>
      </c>
      <c r="R20" s="176">
        <v>27</v>
      </c>
      <c r="S20" s="706" t="s">
        <v>130</v>
      </c>
    </row>
    <row r="21" s="65" customFormat="1" ht="23.25" customHeight="1" spans="1:19">
      <c r="A21" s="139"/>
      <c r="B21" s="468" t="s">
        <v>25</v>
      </c>
      <c r="C21" s="82" t="s">
        <v>130</v>
      </c>
      <c r="D21" s="82" t="s">
        <v>130</v>
      </c>
      <c r="E21" s="82" t="s">
        <v>130</v>
      </c>
      <c r="F21" s="82" t="s">
        <v>130</v>
      </c>
      <c r="G21" s="82">
        <v>10</v>
      </c>
      <c r="H21" s="82">
        <v>20</v>
      </c>
      <c r="I21" s="82">
        <v>10</v>
      </c>
      <c r="J21" s="82">
        <v>10</v>
      </c>
      <c r="K21" s="171">
        <v>10</v>
      </c>
      <c r="L21" s="171">
        <v>15</v>
      </c>
      <c r="M21" s="176">
        <v>15</v>
      </c>
      <c r="N21" s="176">
        <v>15</v>
      </c>
      <c r="O21" s="176">
        <v>15</v>
      </c>
      <c r="P21" s="176">
        <v>5</v>
      </c>
      <c r="Q21" s="176">
        <v>10</v>
      </c>
      <c r="R21" s="176">
        <v>8</v>
      </c>
      <c r="S21" s="706" t="s">
        <v>130</v>
      </c>
    </row>
    <row r="22" s="65" customFormat="1" ht="23.25" customHeight="1" spans="1:19">
      <c r="A22" s="139"/>
      <c r="B22" s="468" t="s">
        <v>31</v>
      </c>
      <c r="C22" s="82" t="s">
        <v>130</v>
      </c>
      <c r="D22" s="82" t="s">
        <v>130</v>
      </c>
      <c r="E22" s="82" t="s">
        <v>130</v>
      </c>
      <c r="F22" s="82" t="s">
        <v>130</v>
      </c>
      <c r="G22" s="82" t="s">
        <v>130</v>
      </c>
      <c r="H22" s="82" t="s">
        <v>130</v>
      </c>
      <c r="I22" s="82" t="s">
        <v>130</v>
      </c>
      <c r="J22" s="82">
        <v>10</v>
      </c>
      <c r="K22" s="171">
        <v>10</v>
      </c>
      <c r="L22" s="171">
        <v>12</v>
      </c>
      <c r="M22" s="176">
        <v>12</v>
      </c>
      <c r="N22" s="176">
        <v>12</v>
      </c>
      <c r="O22" s="176">
        <v>12</v>
      </c>
      <c r="P22" s="176">
        <v>15</v>
      </c>
      <c r="Q22" s="176">
        <v>15</v>
      </c>
      <c r="R22" s="176">
        <v>15</v>
      </c>
      <c r="S22" s="706" t="s">
        <v>130</v>
      </c>
    </row>
    <row r="23" s="65" customFormat="1" ht="23.25" customHeight="1" spans="1:19">
      <c r="A23" s="30"/>
      <c r="B23" s="468" t="s">
        <v>21</v>
      </c>
      <c r="C23" s="82" t="s">
        <v>130</v>
      </c>
      <c r="D23" s="82" t="s">
        <v>130</v>
      </c>
      <c r="E23" s="82" t="s">
        <v>130</v>
      </c>
      <c r="F23" s="82" t="s">
        <v>130</v>
      </c>
      <c r="G23" s="82" t="s">
        <v>130</v>
      </c>
      <c r="H23" s="82">
        <v>10</v>
      </c>
      <c r="I23" s="82">
        <v>10</v>
      </c>
      <c r="J23" s="82">
        <v>10</v>
      </c>
      <c r="K23" s="171">
        <v>10</v>
      </c>
      <c r="L23" s="171">
        <v>10</v>
      </c>
      <c r="M23" s="176">
        <v>10</v>
      </c>
      <c r="N23" s="176">
        <v>10</v>
      </c>
      <c r="O23" s="176">
        <v>10</v>
      </c>
      <c r="P23" s="176">
        <v>10</v>
      </c>
      <c r="Q23" s="176">
        <v>10</v>
      </c>
      <c r="R23" s="176">
        <v>10</v>
      </c>
      <c r="S23" s="706" t="s">
        <v>130</v>
      </c>
    </row>
    <row r="24" s="65" customFormat="1" ht="23.25" customHeight="1" spans="1:19">
      <c r="A24" s="30"/>
      <c r="B24" s="468" t="s">
        <v>298</v>
      </c>
      <c r="C24" s="82" t="s">
        <v>130</v>
      </c>
      <c r="D24" s="82" t="s">
        <v>130</v>
      </c>
      <c r="E24" s="82" t="s">
        <v>130</v>
      </c>
      <c r="F24" s="82" t="s">
        <v>130</v>
      </c>
      <c r="G24" s="82" t="s">
        <v>130</v>
      </c>
      <c r="H24" s="82" t="s">
        <v>130</v>
      </c>
      <c r="I24" s="82" t="s">
        <v>130</v>
      </c>
      <c r="J24" s="82" t="s">
        <v>130</v>
      </c>
      <c r="K24" s="82" t="s">
        <v>130</v>
      </c>
      <c r="L24" s="82" t="s">
        <v>130</v>
      </c>
      <c r="M24" s="82" t="s">
        <v>130</v>
      </c>
      <c r="N24" s="82">
        <v>5</v>
      </c>
      <c r="O24" s="82">
        <v>5</v>
      </c>
      <c r="P24" s="82">
        <v>7</v>
      </c>
      <c r="Q24" s="82">
        <v>9</v>
      </c>
      <c r="R24" s="82">
        <v>10</v>
      </c>
      <c r="S24" s="706" t="s">
        <v>130</v>
      </c>
    </row>
    <row r="25" s="65" customFormat="1" ht="23.25" customHeight="1" spans="1:19">
      <c r="A25" s="30"/>
      <c r="B25" s="469" t="s">
        <v>46</v>
      </c>
      <c r="C25" s="463" t="s">
        <v>130</v>
      </c>
      <c r="D25" s="463" t="s">
        <v>130</v>
      </c>
      <c r="E25" s="463" t="s">
        <v>130</v>
      </c>
      <c r="F25" s="463" t="s">
        <v>130</v>
      </c>
      <c r="G25" s="463" t="s">
        <v>130</v>
      </c>
      <c r="H25" s="463" t="s">
        <v>130</v>
      </c>
      <c r="I25" s="463" t="s">
        <v>130</v>
      </c>
      <c r="J25" s="463" t="s">
        <v>130</v>
      </c>
      <c r="K25" s="463" t="s">
        <v>130</v>
      </c>
      <c r="L25" s="463" t="s">
        <v>130</v>
      </c>
      <c r="M25" s="463" t="s">
        <v>130</v>
      </c>
      <c r="N25" s="463" t="s">
        <v>130</v>
      </c>
      <c r="O25" s="463" t="s">
        <v>130</v>
      </c>
      <c r="P25" s="463">
        <v>10</v>
      </c>
      <c r="Q25" s="463">
        <v>10</v>
      </c>
      <c r="R25" s="82">
        <v>10</v>
      </c>
      <c r="S25" s="706" t="s">
        <v>130</v>
      </c>
    </row>
    <row r="26" s="65" customFormat="1" ht="23.25" customHeight="1" spans="1:19">
      <c r="A26" s="30"/>
      <c r="B26" s="465" t="s">
        <v>200</v>
      </c>
      <c r="C26" s="703">
        <f>SUM(C16:C24)</f>
        <v>8</v>
      </c>
      <c r="D26" s="703">
        <f t="shared" ref="D26:O26" si="0">SUM(D16:D24)</f>
        <v>8</v>
      </c>
      <c r="E26" s="703">
        <f t="shared" si="0"/>
        <v>12</v>
      </c>
      <c r="F26" s="703">
        <f t="shared" si="0"/>
        <v>15</v>
      </c>
      <c r="G26" s="703">
        <f t="shared" si="0"/>
        <v>33</v>
      </c>
      <c r="H26" s="703">
        <f t="shared" si="0"/>
        <v>45</v>
      </c>
      <c r="I26" s="703">
        <f t="shared" si="0"/>
        <v>35</v>
      </c>
      <c r="J26" s="703">
        <f t="shared" si="0"/>
        <v>54</v>
      </c>
      <c r="K26" s="703">
        <f t="shared" si="0"/>
        <v>77</v>
      </c>
      <c r="L26" s="703">
        <f t="shared" si="0"/>
        <v>90</v>
      </c>
      <c r="M26" s="703">
        <f t="shared" si="0"/>
        <v>87</v>
      </c>
      <c r="N26" s="703">
        <f t="shared" si="0"/>
        <v>93</v>
      </c>
      <c r="O26" s="703">
        <f t="shared" si="0"/>
        <v>81</v>
      </c>
      <c r="P26" s="703">
        <f>SUM(P15:P25)</f>
        <v>114</v>
      </c>
      <c r="Q26" s="703">
        <f>SUM(Q15:Q25)</f>
        <v>116</v>
      </c>
      <c r="R26" s="471">
        <f>SUM(R15:R25)</f>
        <v>132</v>
      </c>
      <c r="S26" s="707">
        <f>IF(ISERROR(R26/R26-1),"-",(R26/C26-1))</f>
        <v>15.5</v>
      </c>
    </row>
    <row r="27" s="65" customFormat="1" ht="23.25" customHeight="1" spans="1:19">
      <c r="A27" s="30"/>
      <c r="B27" s="470" t="s">
        <v>3</v>
      </c>
      <c r="C27" s="472"/>
      <c r="D27" s="472"/>
      <c r="E27" s="472"/>
      <c r="F27" s="472"/>
      <c r="G27" s="472"/>
      <c r="H27" s="472"/>
      <c r="I27" s="472"/>
      <c r="J27" s="472"/>
      <c r="K27" s="673"/>
      <c r="L27" s="673"/>
      <c r="M27" s="673"/>
      <c r="N27" s="673"/>
      <c r="O27" s="673"/>
      <c r="P27" s="673"/>
      <c r="Q27" s="673"/>
      <c r="R27" s="676"/>
      <c r="S27" s="708"/>
    </row>
    <row r="28" s="65" customFormat="1" ht="23.25" customHeight="1" spans="1:19">
      <c r="A28" s="30"/>
      <c r="B28" s="468" t="s">
        <v>87</v>
      </c>
      <c r="C28" s="82" t="s">
        <v>130</v>
      </c>
      <c r="D28" s="82" t="s">
        <v>130</v>
      </c>
      <c r="E28" s="82" t="s">
        <v>130</v>
      </c>
      <c r="F28" s="82" t="s">
        <v>130</v>
      </c>
      <c r="G28" s="82" t="s">
        <v>130</v>
      </c>
      <c r="H28" s="82" t="s">
        <v>130</v>
      </c>
      <c r="I28" s="82" t="s">
        <v>130</v>
      </c>
      <c r="J28" s="82" t="s">
        <v>130</v>
      </c>
      <c r="K28" s="171">
        <v>20</v>
      </c>
      <c r="L28" s="171">
        <v>0</v>
      </c>
      <c r="M28" s="176">
        <v>20</v>
      </c>
      <c r="N28" s="176">
        <v>20</v>
      </c>
      <c r="O28" s="176">
        <v>0</v>
      </c>
      <c r="P28" s="176">
        <v>22</v>
      </c>
      <c r="Q28" s="176">
        <v>22</v>
      </c>
      <c r="R28" s="176">
        <v>20</v>
      </c>
      <c r="S28" s="678" t="s">
        <v>130</v>
      </c>
    </row>
    <row r="29" s="65" customFormat="1" ht="23.25" customHeight="1" spans="1:19">
      <c r="A29" s="30"/>
      <c r="B29" s="468" t="s">
        <v>54</v>
      </c>
      <c r="C29" s="82" t="s">
        <v>130</v>
      </c>
      <c r="D29" s="82" t="s">
        <v>130</v>
      </c>
      <c r="E29" s="82" t="s">
        <v>130</v>
      </c>
      <c r="F29" s="82" t="s">
        <v>130</v>
      </c>
      <c r="G29" s="82" t="s">
        <v>130</v>
      </c>
      <c r="H29" s="82">
        <v>20</v>
      </c>
      <c r="I29" s="82">
        <v>20</v>
      </c>
      <c r="J29" s="82">
        <v>15</v>
      </c>
      <c r="K29" s="171">
        <v>15</v>
      </c>
      <c r="L29" s="171">
        <v>15</v>
      </c>
      <c r="M29" s="176">
        <v>15</v>
      </c>
      <c r="N29" s="176">
        <v>15</v>
      </c>
      <c r="O29" s="176">
        <v>15</v>
      </c>
      <c r="P29" s="176">
        <v>15</v>
      </c>
      <c r="Q29" s="176">
        <v>15</v>
      </c>
      <c r="R29" s="176">
        <v>15</v>
      </c>
      <c r="S29" s="678" t="s">
        <v>130</v>
      </c>
    </row>
    <row r="30" s="65" customFormat="1" ht="23.25" customHeight="1" spans="1:19">
      <c r="A30" s="30"/>
      <c r="B30" s="468" t="s">
        <v>16</v>
      </c>
      <c r="C30" s="82">
        <v>20</v>
      </c>
      <c r="D30" s="82">
        <v>20</v>
      </c>
      <c r="E30" s="82">
        <v>20</v>
      </c>
      <c r="F30" s="82">
        <v>20</v>
      </c>
      <c r="G30" s="82">
        <v>20</v>
      </c>
      <c r="H30" s="82">
        <v>20</v>
      </c>
      <c r="I30" s="82">
        <v>20</v>
      </c>
      <c r="J30" s="82">
        <v>20</v>
      </c>
      <c r="K30" s="171">
        <v>20</v>
      </c>
      <c r="L30" s="171">
        <v>20</v>
      </c>
      <c r="M30" s="176">
        <v>20</v>
      </c>
      <c r="N30" s="176">
        <v>20</v>
      </c>
      <c r="O30" s="176">
        <v>20</v>
      </c>
      <c r="P30" s="176">
        <v>20</v>
      </c>
      <c r="Q30" s="176">
        <v>17</v>
      </c>
      <c r="R30" s="176">
        <v>14</v>
      </c>
      <c r="S30" s="678">
        <f>IF(ISERROR(R30/R30-1),"-",(R30/C30-1))</f>
        <v>-0.3</v>
      </c>
    </row>
    <row r="31" s="65" customFormat="1" ht="23.25" customHeight="1" spans="1:19">
      <c r="A31" s="30"/>
      <c r="B31" s="468" t="s">
        <v>108</v>
      </c>
      <c r="C31" s="82" t="s">
        <v>130</v>
      </c>
      <c r="D31" s="82" t="s">
        <v>130</v>
      </c>
      <c r="E31" s="82" t="s">
        <v>130</v>
      </c>
      <c r="F31" s="82" t="s">
        <v>130</v>
      </c>
      <c r="G31" s="82" t="s">
        <v>130</v>
      </c>
      <c r="H31" s="82" t="s">
        <v>130</v>
      </c>
      <c r="I31" s="82" t="s">
        <v>130</v>
      </c>
      <c r="J31" s="82" t="s">
        <v>130</v>
      </c>
      <c r="K31" s="82" t="s">
        <v>130</v>
      </c>
      <c r="L31" s="82" t="s">
        <v>130</v>
      </c>
      <c r="M31" s="82" t="s">
        <v>130</v>
      </c>
      <c r="N31" s="82" t="s">
        <v>130</v>
      </c>
      <c r="O31" s="82" t="s">
        <v>130</v>
      </c>
      <c r="P31" s="176">
        <v>12</v>
      </c>
      <c r="Q31" s="176">
        <v>12</v>
      </c>
      <c r="R31" s="176">
        <v>13</v>
      </c>
      <c r="S31" s="678" t="s">
        <v>130</v>
      </c>
    </row>
    <row r="32" s="65" customFormat="1" ht="23.25" customHeight="1" spans="1:19">
      <c r="A32" s="30"/>
      <c r="B32" s="468" t="s">
        <v>58</v>
      </c>
      <c r="C32" s="82" t="s">
        <v>130</v>
      </c>
      <c r="D32" s="82" t="s">
        <v>130</v>
      </c>
      <c r="E32" s="82" t="s">
        <v>130</v>
      </c>
      <c r="F32" s="82" t="s">
        <v>130</v>
      </c>
      <c r="G32" s="82" t="s">
        <v>130</v>
      </c>
      <c r="H32" s="82">
        <v>10</v>
      </c>
      <c r="I32" s="82">
        <v>10</v>
      </c>
      <c r="J32" s="82">
        <v>12</v>
      </c>
      <c r="K32" s="171">
        <v>12</v>
      </c>
      <c r="L32" s="171">
        <v>12</v>
      </c>
      <c r="M32" s="176">
        <v>15</v>
      </c>
      <c r="N32" s="176">
        <v>15</v>
      </c>
      <c r="O32" s="176">
        <v>15</v>
      </c>
      <c r="P32" s="176">
        <v>15</v>
      </c>
      <c r="Q32" s="176">
        <v>15</v>
      </c>
      <c r="R32" s="176">
        <v>15</v>
      </c>
      <c r="S32" s="678" t="s">
        <v>130</v>
      </c>
    </row>
    <row r="33" s="65" customFormat="1" ht="23.25" customHeight="1" spans="1:19">
      <c r="A33" s="30"/>
      <c r="B33" s="468" t="s">
        <v>279</v>
      </c>
      <c r="C33" s="82" t="s">
        <v>130</v>
      </c>
      <c r="D33" s="82" t="s">
        <v>130</v>
      </c>
      <c r="E33" s="82" t="s">
        <v>130</v>
      </c>
      <c r="F33" s="82" t="s">
        <v>130</v>
      </c>
      <c r="G33" s="82" t="s">
        <v>130</v>
      </c>
      <c r="H33" s="82">
        <v>15</v>
      </c>
      <c r="I33" s="82">
        <v>15</v>
      </c>
      <c r="J33" s="82">
        <v>15</v>
      </c>
      <c r="K33" s="171">
        <v>15</v>
      </c>
      <c r="L33" s="171">
        <v>15</v>
      </c>
      <c r="M33" s="176">
        <v>15</v>
      </c>
      <c r="N33" s="176">
        <v>15</v>
      </c>
      <c r="O33" s="176">
        <v>15</v>
      </c>
      <c r="P33" s="176">
        <v>14</v>
      </c>
      <c r="Q33" s="176">
        <v>13</v>
      </c>
      <c r="R33" s="176">
        <v>9</v>
      </c>
      <c r="S33" s="678" t="s">
        <v>130</v>
      </c>
    </row>
    <row r="34" s="65" customFormat="1" ht="23.25" customHeight="1" spans="1:19">
      <c r="A34" s="30"/>
      <c r="B34" s="468" t="s">
        <v>38</v>
      </c>
      <c r="C34" s="82" t="s">
        <v>130</v>
      </c>
      <c r="D34" s="82" t="s">
        <v>130</v>
      </c>
      <c r="E34" s="82" t="s">
        <v>130</v>
      </c>
      <c r="F34" s="82">
        <v>20</v>
      </c>
      <c r="G34" s="82">
        <v>16</v>
      </c>
      <c r="H34" s="82">
        <v>20</v>
      </c>
      <c r="I34" s="82">
        <v>20</v>
      </c>
      <c r="J34" s="82">
        <v>21</v>
      </c>
      <c r="K34" s="171">
        <v>22</v>
      </c>
      <c r="L34" s="171">
        <v>20</v>
      </c>
      <c r="M34" s="176">
        <v>15</v>
      </c>
      <c r="N34" s="176">
        <v>18</v>
      </c>
      <c r="O34" s="176">
        <v>20</v>
      </c>
      <c r="P34" s="176">
        <v>15</v>
      </c>
      <c r="Q34" s="176">
        <v>18</v>
      </c>
      <c r="R34" s="176">
        <v>16</v>
      </c>
      <c r="S34" s="678" t="s">
        <v>130</v>
      </c>
    </row>
    <row r="35" s="65" customFormat="1" ht="23.25" customHeight="1" spans="1:19">
      <c r="A35" s="30"/>
      <c r="B35" s="681" t="s">
        <v>102</v>
      </c>
      <c r="C35" s="82" t="s">
        <v>130</v>
      </c>
      <c r="D35" s="82" t="s">
        <v>130</v>
      </c>
      <c r="E35" s="82" t="s">
        <v>130</v>
      </c>
      <c r="F35" s="82" t="s">
        <v>130</v>
      </c>
      <c r="G35" s="82" t="s">
        <v>130</v>
      </c>
      <c r="H35" s="82" t="s">
        <v>130</v>
      </c>
      <c r="I35" s="82" t="s">
        <v>130</v>
      </c>
      <c r="J35" s="82" t="s">
        <v>130</v>
      </c>
      <c r="K35" s="82" t="s">
        <v>130</v>
      </c>
      <c r="L35" s="82" t="s">
        <v>130</v>
      </c>
      <c r="M35" s="176">
        <v>11</v>
      </c>
      <c r="N35" s="176">
        <v>12</v>
      </c>
      <c r="O35" s="176">
        <v>14</v>
      </c>
      <c r="P35" s="176">
        <v>12</v>
      </c>
      <c r="Q35" s="176">
        <v>13</v>
      </c>
      <c r="R35" s="176">
        <v>12</v>
      </c>
      <c r="S35" s="678" t="s">
        <v>130</v>
      </c>
    </row>
    <row r="36" s="65" customFormat="1" ht="23.25" customHeight="1" spans="1:19">
      <c r="A36" s="30"/>
      <c r="B36" s="468" t="s">
        <v>49</v>
      </c>
      <c r="C36" s="82" t="s">
        <v>130</v>
      </c>
      <c r="D36" s="82" t="s">
        <v>130</v>
      </c>
      <c r="E36" s="82" t="s">
        <v>130</v>
      </c>
      <c r="F36" s="82" t="s">
        <v>130</v>
      </c>
      <c r="G36" s="82">
        <v>20</v>
      </c>
      <c r="H36" s="82">
        <v>20</v>
      </c>
      <c r="I36" s="82">
        <v>20</v>
      </c>
      <c r="J36" s="82">
        <v>20</v>
      </c>
      <c r="K36" s="171">
        <v>20</v>
      </c>
      <c r="L36" s="171">
        <v>20</v>
      </c>
      <c r="M36" s="176">
        <v>20</v>
      </c>
      <c r="N36" s="176">
        <v>20</v>
      </c>
      <c r="O36" s="176">
        <v>20</v>
      </c>
      <c r="P36" s="176">
        <v>20</v>
      </c>
      <c r="Q36" s="176">
        <v>20</v>
      </c>
      <c r="R36" s="176">
        <v>20</v>
      </c>
      <c r="S36" s="678" t="s">
        <v>130</v>
      </c>
    </row>
    <row r="37" s="65" customFormat="1" ht="23.25" customHeight="1" spans="1:19">
      <c r="A37" s="30"/>
      <c r="B37" s="468" t="s">
        <v>34</v>
      </c>
      <c r="C37" s="82" t="s">
        <v>130</v>
      </c>
      <c r="D37" s="82" t="s">
        <v>130</v>
      </c>
      <c r="E37" s="82">
        <v>15</v>
      </c>
      <c r="F37" s="82">
        <v>18</v>
      </c>
      <c r="G37" s="82">
        <v>18</v>
      </c>
      <c r="H37" s="82">
        <v>18</v>
      </c>
      <c r="I37" s="82">
        <v>18</v>
      </c>
      <c r="J37" s="82">
        <v>21</v>
      </c>
      <c r="K37" s="171">
        <v>18</v>
      </c>
      <c r="L37" s="171">
        <v>25</v>
      </c>
      <c r="M37" s="176">
        <v>21</v>
      </c>
      <c r="N37" s="176">
        <v>27</v>
      </c>
      <c r="O37" s="176">
        <v>27</v>
      </c>
      <c r="P37" s="176">
        <v>29</v>
      </c>
      <c r="Q37" s="176">
        <v>26</v>
      </c>
      <c r="R37" s="176">
        <v>28</v>
      </c>
      <c r="S37" s="678" t="s">
        <v>130</v>
      </c>
    </row>
    <row r="38" s="65" customFormat="1" ht="23.25" customHeight="1" spans="1:19">
      <c r="A38" s="30"/>
      <c r="B38" s="468" t="s">
        <v>112</v>
      </c>
      <c r="C38" s="82" t="s">
        <v>130</v>
      </c>
      <c r="D38" s="82" t="s">
        <v>130</v>
      </c>
      <c r="E38" s="82" t="s">
        <v>130</v>
      </c>
      <c r="F38" s="82" t="s">
        <v>130</v>
      </c>
      <c r="G38" s="82" t="s">
        <v>130</v>
      </c>
      <c r="H38" s="82" t="s">
        <v>130</v>
      </c>
      <c r="I38" s="82" t="s">
        <v>130</v>
      </c>
      <c r="J38" s="82" t="s">
        <v>130</v>
      </c>
      <c r="K38" s="82" t="s">
        <v>130</v>
      </c>
      <c r="L38" s="82" t="s">
        <v>130</v>
      </c>
      <c r="M38" s="82" t="s">
        <v>130</v>
      </c>
      <c r="N38" s="82" t="s">
        <v>130</v>
      </c>
      <c r="O38" s="82" t="s">
        <v>130</v>
      </c>
      <c r="P38" s="176">
        <v>18</v>
      </c>
      <c r="Q38" s="176">
        <v>24</v>
      </c>
      <c r="R38" s="176">
        <v>21</v>
      </c>
      <c r="S38" s="678" t="s">
        <v>130</v>
      </c>
    </row>
    <row r="39" s="65" customFormat="1" ht="23.25" customHeight="1" spans="1:19">
      <c r="A39" s="30"/>
      <c r="B39" s="468" t="s">
        <v>73</v>
      </c>
      <c r="C39" s="82" t="s">
        <v>130</v>
      </c>
      <c r="D39" s="82" t="s">
        <v>130</v>
      </c>
      <c r="E39" s="82" t="s">
        <v>130</v>
      </c>
      <c r="F39" s="82" t="s">
        <v>130</v>
      </c>
      <c r="G39" s="82" t="s">
        <v>130</v>
      </c>
      <c r="H39" s="82" t="s">
        <v>130</v>
      </c>
      <c r="I39" s="82">
        <v>15</v>
      </c>
      <c r="J39" s="82">
        <v>15</v>
      </c>
      <c r="K39" s="171">
        <v>15</v>
      </c>
      <c r="L39" s="171">
        <v>20</v>
      </c>
      <c r="M39" s="176">
        <v>20</v>
      </c>
      <c r="N39" s="176">
        <v>20</v>
      </c>
      <c r="O39" s="176">
        <v>20</v>
      </c>
      <c r="P39" s="176">
        <v>20</v>
      </c>
      <c r="Q39" s="176">
        <v>20</v>
      </c>
      <c r="R39" s="176">
        <v>9</v>
      </c>
      <c r="S39" s="678" t="s">
        <v>130</v>
      </c>
    </row>
    <row r="40" s="65" customFormat="1" ht="23.25" customHeight="1" spans="1:19">
      <c r="A40" s="30"/>
      <c r="B40" s="468" t="s">
        <v>117</v>
      </c>
      <c r="C40" s="82" t="s">
        <v>130</v>
      </c>
      <c r="D40" s="82" t="s">
        <v>130</v>
      </c>
      <c r="E40" s="82" t="s">
        <v>130</v>
      </c>
      <c r="F40" s="82" t="s">
        <v>130</v>
      </c>
      <c r="G40" s="82" t="s">
        <v>130</v>
      </c>
      <c r="H40" s="82" t="s">
        <v>130</v>
      </c>
      <c r="I40" s="82" t="s">
        <v>130</v>
      </c>
      <c r="J40" s="82" t="s">
        <v>130</v>
      </c>
      <c r="K40" s="82" t="s">
        <v>130</v>
      </c>
      <c r="L40" s="82" t="s">
        <v>130</v>
      </c>
      <c r="M40" s="82" t="s">
        <v>130</v>
      </c>
      <c r="N40" s="82" t="s">
        <v>130</v>
      </c>
      <c r="O40" s="82" t="s">
        <v>130</v>
      </c>
      <c r="P40" s="82" t="s">
        <v>130</v>
      </c>
      <c r="Q40" s="82" t="s">
        <v>130</v>
      </c>
      <c r="R40" s="176">
        <v>14</v>
      </c>
      <c r="S40" s="678"/>
    </row>
    <row r="41" s="65" customFormat="1" ht="23.25" customHeight="1" spans="1:19">
      <c r="A41" s="30"/>
      <c r="B41" s="349" t="s">
        <v>92</v>
      </c>
      <c r="C41" s="82" t="s">
        <v>130</v>
      </c>
      <c r="D41" s="82" t="s">
        <v>130</v>
      </c>
      <c r="E41" s="82" t="s">
        <v>130</v>
      </c>
      <c r="F41" s="82" t="s">
        <v>130</v>
      </c>
      <c r="G41" s="82" t="s">
        <v>130</v>
      </c>
      <c r="H41" s="82" t="s">
        <v>130</v>
      </c>
      <c r="I41" s="82" t="s">
        <v>130</v>
      </c>
      <c r="J41" s="82" t="s">
        <v>130</v>
      </c>
      <c r="K41" s="171">
        <v>11</v>
      </c>
      <c r="L41" s="171">
        <v>0</v>
      </c>
      <c r="M41" s="176">
        <v>11</v>
      </c>
      <c r="N41" s="176">
        <v>10</v>
      </c>
      <c r="O41" s="176">
        <v>10</v>
      </c>
      <c r="P41" s="176">
        <v>10</v>
      </c>
      <c r="Q41" s="176">
        <v>10</v>
      </c>
      <c r="R41" s="176">
        <v>0</v>
      </c>
      <c r="S41" s="678" t="s">
        <v>130</v>
      </c>
    </row>
    <row r="42" s="65" customFormat="1" ht="23.25" customHeight="1" spans="1:19">
      <c r="A42" s="30"/>
      <c r="B42" s="468" t="s">
        <v>25</v>
      </c>
      <c r="C42" s="82">
        <v>12</v>
      </c>
      <c r="D42" s="82">
        <v>20</v>
      </c>
      <c r="E42" s="82">
        <v>20</v>
      </c>
      <c r="F42" s="82">
        <v>20</v>
      </c>
      <c r="G42" s="82">
        <v>20</v>
      </c>
      <c r="H42" s="82">
        <v>15</v>
      </c>
      <c r="I42" s="82">
        <v>20</v>
      </c>
      <c r="J42" s="82">
        <v>20</v>
      </c>
      <c r="K42" s="171">
        <v>20</v>
      </c>
      <c r="L42" s="171">
        <v>20</v>
      </c>
      <c r="M42" s="176">
        <v>18</v>
      </c>
      <c r="N42" s="176">
        <v>20</v>
      </c>
      <c r="O42" s="176">
        <v>19</v>
      </c>
      <c r="P42" s="176">
        <v>13</v>
      </c>
      <c r="Q42" s="176">
        <v>12</v>
      </c>
      <c r="R42" s="176">
        <v>9</v>
      </c>
      <c r="S42" s="678">
        <f>IF(ISERROR(R42/R42-1),"-",(R42/C42-1))</f>
        <v>-0.25</v>
      </c>
    </row>
    <row r="43" s="65" customFormat="1" ht="23.25" customHeight="1" spans="1:19">
      <c r="A43" s="30"/>
      <c r="B43" s="681" t="s">
        <v>98</v>
      </c>
      <c r="C43" s="82" t="s">
        <v>130</v>
      </c>
      <c r="D43" s="82" t="s">
        <v>130</v>
      </c>
      <c r="E43" s="82" t="s">
        <v>130</v>
      </c>
      <c r="F43" s="82" t="s">
        <v>130</v>
      </c>
      <c r="G43" s="82" t="s">
        <v>130</v>
      </c>
      <c r="H43" s="82" t="s">
        <v>130</v>
      </c>
      <c r="I43" s="82" t="s">
        <v>130</v>
      </c>
      <c r="J43" s="82" t="s">
        <v>130</v>
      </c>
      <c r="K43" s="82" t="s">
        <v>130</v>
      </c>
      <c r="L43" s="82" t="s">
        <v>130</v>
      </c>
      <c r="M43" s="176">
        <v>15</v>
      </c>
      <c r="N43" s="176">
        <v>15</v>
      </c>
      <c r="O43" s="176">
        <v>15</v>
      </c>
      <c r="P43" s="176">
        <v>15</v>
      </c>
      <c r="Q43" s="176">
        <v>15</v>
      </c>
      <c r="R43" s="176">
        <v>15</v>
      </c>
      <c r="S43" s="678" t="s">
        <v>130</v>
      </c>
    </row>
    <row r="44" s="65" customFormat="1" ht="23.25" customHeight="1" spans="1:19">
      <c r="A44" s="30"/>
      <c r="B44" s="468" t="s">
        <v>31</v>
      </c>
      <c r="C44" s="82" t="s">
        <v>130</v>
      </c>
      <c r="D44" s="82">
        <v>15</v>
      </c>
      <c r="E44" s="82">
        <v>15</v>
      </c>
      <c r="F44" s="82">
        <v>16</v>
      </c>
      <c r="G44" s="82">
        <v>16</v>
      </c>
      <c r="H44" s="82">
        <v>22</v>
      </c>
      <c r="I44" s="82">
        <v>24</v>
      </c>
      <c r="J44" s="82">
        <v>22</v>
      </c>
      <c r="K44" s="171">
        <v>22</v>
      </c>
      <c r="L44" s="171">
        <v>22</v>
      </c>
      <c r="M44" s="176">
        <v>22</v>
      </c>
      <c r="N44" s="176">
        <v>22</v>
      </c>
      <c r="O44" s="176">
        <v>22</v>
      </c>
      <c r="P44" s="176">
        <v>22</v>
      </c>
      <c r="Q44" s="176">
        <v>22</v>
      </c>
      <c r="R44" s="176">
        <v>22</v>
      </c>
      <c r="S44" s="678" t="s">
        <v>130</v>
      </c>
    </row>
    <row r="45" s="65" customFormat="1" ht="23.25" customHeight="1" spans="1:19">
      <c r="A45" s="30"/>
      <c r="B45" s="468" t="s">
        <v>21</v>
      </c>
      <c r="C45" s="82">
        <v>15</v>
      </c>
      <c r="D45" s="82">
        <v>15</v>
      </c>
      <c r="E45" s="82">
        <v>18</v>
      </c>
      <c r="F45" s="82">
        <v>22</v>
      </c>
      <c r="G45" s="82">
        <v>20</v>
      </c>
      <c r="H45" s="82">
        <v>20</v>
      </c>
      <c r="I45" s="82">
        <v>20</v>
      </c>
      <c r="J45" s="82">
        <v>20</v>
      </c>
      <c r="K45" s="171">
        <v>20</v>
      </c>
      <c r="L45" s="171">
        <v>20</v>
      </c>
      <c r="M45" s="176">
        <v>20</v>
      </c>
      <c r="N45" s="176">
        <v>20</v>
      </c>
      <c r="O45" s="176">
        <v>20</v>
      </c>
      <c r="P45" s="176">
        <v>20</v>
      </c>
      <c r="Q45" s="176">
        <v>15</v>
      </c>
      <c r="R45" s="176">
        <v>15</v>
      </c>
      <c r="S45" s="678">
        <f>IF(ISERROR(R45/R45-1),"-",(R45/C45-1))</f>
        <v>0</v>
      </c>
    </row>
    <row r="46" s="65" customFormat="1" ht="23.25" customHeight="1" spans="1:19">
      <c r="A46" s="30"/>
      <c r="B46" s="468" t="s">
        <v>42</v>
      </c>
      <c r="C46" s="82" t="s">
        <v>130</v>
      </c>
      <c r="D46" s="82" t="s">
        <v>130</v>
      </c>
      <c r="E46" s="82" t="s">
        <v>130</v>
      </c>
      <c r="F46" s="82">
        <v>20</v>
      </c>
      <c r="G46" s="82">
        <v>20</v>
      </c>
      <c r="H46" s="82">
        <v>20</v>
      </c>
      <c r="I46" s="82">
        <v>20</v>
      </c>
      <c r="J46" s="82">
        <v>20</v>
      </c>
      <c r="K46" s="171">
        <v>24</v>
      </c>
      <c r="L46" s="171">
        <v>26</v>
      </c>
      <c r="M46" s="176">
        <v>27</v>
      </c>
      <c r="N46" s="176">
        <v>31</v>
      </c>
      <c r="O46" s="176">
        <v>23</v>
      </c>
      <c r="P46" s="176">
        <v>20</v>
      </c>
      <c r="Q46" s="176">
        <v>20</v>
      </c>
      <c r="R46" s="176">
        <v>20</v>
      </c>
      <c r="S46" s="678" t="s">
        <v>130</v>
      </c>
    </row>
    <row r="47" s="65" customFormat="1" ht="23.25" customHeight="1" spans="1:19">
      <c r="A47" s="30"/>
      <c r="B47" s="468" t="s">
        <v>66</v>
      </c>
      <c r="C47" s="82" t="s">
        <v>130</v>
      </c>
      <c r="D47" s="82" t="s">
        <v>130</v>
      </c>
      <c r="E47" s="82" t="s">
        <v>130</v>
      </c>
      <c r="F47" s="82" t="s">
        <v>130</v>
      </c>
      <c r="G47" s="82" t="s">
        <v>130</v>
      </c>
      <c r="H47" s="82">
        <v>20</v>
      </c>
      <c r="I47" s="82">
        <v>15</v>
      </c>
      <c r="J47" s="82">
        <v>15</v>
      </c>
      <c r="K47" s="171">
        <v>15</v>
      </c>
      <c r="L47" s="171">
        <v>15</v>
      </c>
      <c r="M47" s="176">
        <v>15</v>
      </c>
      <c r="N47" s="176">
        <v>15</v>
      </c>
      <c r="O47" s="176">
        <v>15</v>
      </c>
      <c r="P47" s="176">
        <v>15</v>
      </c>
      <c r="Q47" s="176">
        <v>15</v>
      </c>
      <c r="R47" s="176">
        <v>7</v>
      </c>
      <c r="S47" s="678" t="s">
        <v>130</v>
      </c>
    </row>
    <row r="48" s="65" customFormat="1" ht="23.25" customHeight="1" spans="1:19">
      <c r="A48" s="30"/>
      <c r="B48" s="681" t="s">
        <v>95</v>
      </c>
      <c r="C48" s="82" t="s">
        <v>130</v>
      </c>
      <c r="D48" s="82" t="s">
        <v>130</v>
      </c>
      <c r="E48" s="82" t="s">
        <v>130</v>
      </c>
      <c r="F48" s="82" t="s">
        <v>130</v>
      </c>
      <c r="G48" s="82" t="s">
        <v>130</v>
      </c>
      <c r="H48" s="82" t="s">
        <v>130</v>
      </c>
      <c r="I48" s="82" t="s">
        <v>130</v>
      </c>
      <c r="J48" s="82" t="s">
        <v>130</v>
      </c>
      <c r="K48" s="82" t="s">
        <v>130</v>
      </c>
      <c r="L48" s="82" t="s">
        <v>130</v>
      </c>
      <c r="M48" s="82">
        <v>13</v>
      </c>
      <c r="N48" s="82">
        <v>14</v>
      </c>
      <c r="O48" s="82">
        <v>20</v>
      </c>
      <c r="P48" s="82">
        <v>20</v>
      </c>
      <c r="Q48" s="82">
        <v>24</v>
      </c>
      <c r="R48" s="82">
        <v>20</v>
      </c>
      <c r="S48" s="678" t="s">
        <v>130</v>
      </c>
    </row>
    <row r="49" s="65" customFormat="1" ht="23.25" customHeight="1" spans="1:19">
      <c r="A49" s="30"/>
      <c r="B49" s="468" t="s">
        <v>70</v>
      </c>
      <c r="C49" s="82" t="s">
        <v>130</v>
      </c>
      <c r="D49" s="82" t="s">
        <v>130</v>
      </c>
      <c r="E49" s="82" t="s">
        <v>130</v>
      </c>
      <c r="F49" s="82" t="s">
        <v>130</v>
      </c>
      <c r="G49" s="82" t="s">
        <v>130</v>
      </c>
      <c r="H49" s="82">
        <v>16</v>
      </c>
      <c r="I49" s="82">
        <v>20</v>
      </c>
      <c r="J49" s="82">
        <v>20</v>
      </c>
      <c r="K49" s="171">
        <v>20</v>
      </c>
      <c r="L49" s="171">
        <v>20</v>
      </c>
      <c r="M49" s="176">
        <v>25</v>
      </c>
      <c r="N49" s="176">
        <v>15</v>
      </c>
      <c r="O49" s="176">
        <v>15</v>
      </c>
      <c r="P49" s="176">
        <v>15</v>
      </c>
      <c r="Q49" s="176">
        <v>14</v>
      </c>
      <c r="R49" s="176">
        <v>7</v>
      </c>
      <c r="S49" s="678" t="s">
        <v>130</v>
      </c>
    </row>
    <row r="50" s="65" customFormat="1" ht="23.25" customHeight="1" spans="1:19">
      <c r="A50" s="30"/>
      <c r="B50" s="468" t="s">
        <v>81</v>
      </c>
      <c r="C50" s="82" t="s">
        <v>130</v>
      </c>
      <c r="D50" s="82" t="s">
        <v>130</v>
      </c>
      <c r="E50" s="82" t="s">
        <v>130</v>
      </c>
      <c r="F50" s="82" t="s">
        <v>130</v>
      </c>
      <c r="G50" s="82" t="s">
        <v>130</v>
      </c>
      <c r="H50" s="82" t="s">
        <v>130</v>
      </c>
      <c r="I50" s="82" t="s">
        <v>130</v>
      </c>
      <c r="J50" s="82">
        <v>15</v>
      </c>
      <c r="K50" s="171">
        <v>15</v>
      </c>
      <c r="L50" s="171">
        <v>15</v>
      </c>
      <c r="M50" s="176">
        <v>20</v>
      </c>
      <c r="N50" s="176">
        <v>15</v>
      </c>
      <c r="O50" s="176">
        <v>14</v>
      </c>
      <c r="P50" s="176">
        <v>15</v>
      </c>
      <c r="Q50" s="176">
        <v>15</v>
      </c>
      <c r="R50" s="176">
        <v>15</v>
      </c>
      <c r="S50" s="678" t="s">
        <v>130</v>
      </c>
    </row>
    <row r="51" s="65" customFormat="1" ht="23.25" customHeight="1" spans="1:19">
      <c r="A51" s="30"/>
      <c r="B51" s="469" t="s">
        <v>46</v>
      </c>
      <c r="C51" s="463" t="s">
        <v>130</v>
      </c>
      <c r="D51" s="463" t="s">
        <v>130</v>
      </c>
      <c r="E51" s="463" t="s">
        <v>130</v>
      </c>
      <c r="F51" s="463">
        <v>15</v>
      </c>
      <c r="G51" s="463">
        <v>15</v>
      </c>
      <c r="H51" s="463">
        <v>20</v>
      </c>
      <c r="I51" s="463">
        <v>23</v>
      </c>
      <c r="J51" s="463">
        <v>20</v>
      </c>
      <c r="K51" s="353">
        <v>20</v>
      </c>
      <c r="L51" s="353">
        <v>20</v>
      </c>
      <c r="M51" s="475">
        <v>20</v>
      </c>
      <c r="N51" s="475">
        <v>20</v>
      </c>
      <c r="O51" s="475">
        <v>20</v>
      </c>
      <c r="P51" s="176">
        <v>20</v>
      </c>
      <c r="Q51" s="176">
        <v>20</v>
      </c>
      <c r="R51" s="176">
        <v>20</v>
      </c>
      <c r="S51" s="678" t="s">
        <v>130</v>
      </c>
    </row>
    <row r="52" s="65" customFormat="1" ht="23.25" customHeight="1" spans="1:19">
      <c r="A52" s="30"/>
      <c r="B52" s="470" t="s">
        <v>202</v>
      </c>
      <c r="C52" s="471">
        <f>SUM(C28:C51)</f>
        <v>47</v>
      </c>
      <c r="D52" s="471">
        <f t="shared" ref="D52:R52" si="1">SUM(D28:D51)</f>
        <v>70</v>
      </c>
      <c r="E52" s="471">
        <f t="shared" si="1"/>
        <v>88</v>
      </c>
      <c r="F52" s="471">
        <f t="shared" si="1"/>
        <v>151</v>
      </c>
      <c r="G52" s="471">
        <f t="shared" si="1"/>
        <v>165</v>
      </c>
      <c r="H52" s="471">
        <f t="shared" si="1"/>
        <v>256</v>
      </c>
      <c r="I52" s="471">
        <f t="shared" si="1"/>
        <v>280</v>
      </c>
      <c r="J52" s="471">
        <f t="shared" si="1"/>
        <v>291</v>
      </c>
      <c r="K52" s="471">
        <f t="shared" si="1"/>
        <v>324</v>
      </c>
      <c r="L52" s="471">
        <f t="shared" si="1"/>
        <v>305</v>
      </c>
      <c r="M52" s="471">
        <f t="shared" si="1"/>
        <v>378</v>
      </c>
      <c r="N52" s="471">
        <f t="shared" si="1"/>
        <v>379</v>
      </c>
      <c r="O52" s="471">
        <f t="shared" si="1"/>
        <v>359</v>
      </c>
      <c r="P52" s="471">
        <f t="shared" si="1"/>
        <v>397</v>
      </c>
      <c r="Q52" s="471">
        <f t="shared" si="1"/>
        <v>397</v>
      </c>
      <c r="R52" s="471">
        <f t="shared" si="1"/>
        <v>356</v>
      </c>
      <c r="S52" s="707">
        <f>IF(ISERROR(R52/R52-1),"-",(R52/C52-1))</f>
        <v>6.57446808510638</v>
      </c>
    </row>
    <row r="53" s="65" customFormat="1" ht="23.25" customHeight="1" spans="1:19">
      <c r="A53" s="30"/>
      <c r="B53" s="84" t="s">
        <v>203</v>
      </c>
      <c r="C53" s="85">
        <f t="shared" ref="C53:R53" si="2">C26+C52</f>
        <v>55</v>
      </c>
      <c r="D53" s="85">
        <f t="shared" si="2"/>
        <v>78</v>
      </c>
      <c r="E53" s="85">
        <f t="shared" si="2"/>
        <v>100</v>
      </c>
      <c r="F53" s="85">
        <f t="shared" si="2"/>
        <v>166</v>
      </c>
      <c r="G53" s="85">
        <f t="shared" si="2"/>
        <v>198</v>
      </c>
      <c r="H53" s="85">
        <f t="shared" si="2"/>
        <v>301</v>
      </c>
      <c r="I53" s="85">
        <f t="shared" si="2"/>
        <v>315</v>
      </c>
      <c r="J53" s="85">
        <f t="shared" si="2"/>
        <v>345</v>
      </c>
      <c r="K53" s="85">
        <f t="shared" si="2"/>
        <v>401</v>
      </c>
      <c r="L53" s="85">
        <f t="shared" si="2"/>
        <v>395</v>
      </c>
      <c r="M53" s="85">
        <f t="shared" si="2"/>
        <v>465</v>
      </c>
      <c r="N53" s="85">
        <f t="shared" si="2"/>
        <v>472</v>
      </c>
      <c r="O53" s="85">
        <f t="shared" si="2"/>
        <v>440</v>
      </c>
      <c r="P53" s="85">
        <f t="shared" si="2"/>
        <v>511</v>
      </c>
      <c r="Q53" s="85">
        <f t="shared" si="2"/>
        <v>513</v>
      </c>
      <c r="R53" s="85">
        <f t="shared" si="2"/>
        <v>488</v>
      </c>
      <c r="S53" s="709">
        <f>IF(ISERROR(R53/R53-1),"-",(R53/C53-1))</f>
        <v>7.87272727272727</v>
      </c>
    </row>
    <row r="54" s="65" customFormat="1" ht="23.25" customHeight="1" spans="1:19">
      <c r="A54" s="30"/>
      <c r="B54" s="35" t="s">
        <v>134</v>
      </c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</row>
    <row r="55" s="65" customFormat="1" ht="23.25" customHeight="1" spans="1:19">
      <c r="A55" s="30"/>
      <c r="B55" s="435" t="s">
        <v>299</v>
      </c>
      <c r="C55" s="82"/>
      <c r="D55" s="82"/>
      <c r="E55" s="82"/>
      <c r="F55" s="82"/>
      <c r="G55" s="82"/>
      <c r="H55" s="82"/>
      <c r="I55" s="82"/>
      <c r="J55" s="82"/>
      <c r="K55" s="171"/>
      <c r="L55" s="171"/>
      <c r="M55" s="171"/>
      <c r="N55" s="171"/>
      <c r="O55" s="171"/>
      <c r="P55" s="171"/>
      <c r="Q55" s="171"/>
      <c r="R55" s="171"/>
      <c r="S55" s="369"/>
    </row>
    <row r="56" s="65" customFormat="1" spans="1:19">
      <c r="A56" s="30"/>
      <c r="B56" s="435" t="s">
        <v>300</v>
      </c>
      <c r="C56" s="82"/>
      <c r="D56" s="82"/>
      <c r="E56" s="82"/>
      <c r="F56" s="82"/>
      <c r="G56" s="82"/>
      <c r="H56" s="82"/>
      <c r="I56" s="82"/>
      <c r="J56" s="82"/>
      <c r="K56" s="171"/>
      <c r="L56" s="171"/>
      <c r="M56" s="171"/>
      <c r="N56" s="171"/>
      <c r="O56" s="171"/>
      <c r="P56" s="171"/>
      <c r="Q56" s="171"/>
      <c r="R56" s="171"/>
      <c r="S56" s="369"/>
    </row>
    <row r="57" s="65" customFormat="1" spans="1:19">
      <c r="A57" s="30"/>
      <c r="B57" s="496" t="s">
        <v>227</v>
      </c>
      <c r="C57" s="82"/>
      <c r="D57" s="82"/>
      <c r="E57" s="82"/>
      <c r="F57" s="82"/>
      <c r="G57" s="82"/>
      <c r="H57" s="82"/>
      <c r="I57" s="82"/>
      <c r="J57" s="82"/>
      <c r="K57" s="171"/>
      <c r="L57" s="176"/>
      <c r="M57" s="176"/>
      <c r="N57" s="176"/>
      <c r="O57" s="176"/>
      <c r="P57" s="176"/>
      <c r="Q57" s="176"/>
      <c r="R57" s="176"/>
      <c r="S57" s="369"/>
    </row>
    <row r="58" s="65" customFormat="1" ht="23.25" customHeight="1" spans="1:19">
      <c r="A58" s="30"/>
      <c r="B58" s="435"/>
      <c r="C58" s="82"/>
      <c r="D58" s="82"/>
      <c r="E58" s="82"/>
      <c r="F58" s="82"/>
      <c r="G58" s="82"/>
      <c r="H58" s="82"/>
      <c r="I58" s="82"/>
      <c r="J58" s="82"/>
      <c r="K58" s="171"/>
      <c r="L58" s="176"/>
      <c r="M58" s="176"/>
      <c r="N58" s="176"/>
      <c r="O58" s="176"/>
      <c r="P58" s="176"/>
      <c r="Q58" s="176"/>
      <c r="R58" s="176"/>
      <c r="S58" s="369"/>
    </row>
    <row r="59" s="65" customFormat="1" ht="23.25" customHeight="1" spans="2:19">
      <c r="B59" s="455"/>
      <c r="C59" s="83"/>
      <c r="D59" s="83"/>
      <c r="E59" s="83"/>
      <c r="F59" s="83"/>
      <c r="G59" s="83"/>
      <c r="H59" s="83"/>
      <c r="I59" s="83"/>
      <c r="J59" s="83"/>
      <c r="K59" s="204"/>
      <c r="L59" s="109"/>
      <c r="M59" s="109"/>
      <c r="N59" s="109"/>
      <c r="O59" s="109"/>
      <c r="P59" s="109"/>
      <c r="Q59" s="109"/>
      <c r="R59" s="109"/>
      <c r="S59" s="447"/>
    </row>
    <row r="60" s="65" customFormat="1" ht="23.25" customHeight="1" spans="2:19">
      <c r="B60" s="455"/>
      <c r="C60" s="83"/>
      <c r="D60" s="83"/>
      <c r="E60" s="83"/>
      <c r="F60" s="83"/>
      <c r="G60" s="83"/>
      <c r="H60" s="83"/>
      <c r="I60" s="83"/>
      <c r="J60" s="83"/>
      <c r="K60" s="204"/>
      <c r="L60" s="109"/>
      <c r="M60" s="109"/>
      <c r="N60" s="109"/>
      <c r="O60" s="109"/>
      <c r="P60" s="109"/>
      <c r="Q60" s="109"/>
      <c r="R60" s="109"/>
      <c r="S60" s="447"/>
    </row>
    <row r="61" s="65" customFormat="1" ht="23.25" customHeight="1" spans="2:19">
      <c r="B61" s="455"/>
      <c r="C61" s="83"/>
      <c r="D61" s="83"/>
      <c r="E61" s="83"/>
      <c r="F61" s="83"/>
      <c r="G61" s="83"/>
      <c r="H61" s="83"/>
      <c r="I61" s="83"/>
      <c r="J61" s="83"/>
      <c r="K61" s="204"/>
      <c r="L61" s="204"/>
      <c r="M61" s="204"/>
      <c r="N61" s="204"/>
      <c r="O61" s="204"/>
      <c r="P61" s="204"/>
      <c r="Q61" s="204"/>
      <c r="R61" s="204"/>
      <c r="S61" s="447"/>
    </row>
    <row r="62" s="65" customFormat="1" ht="23.25" customHeight="1" spans="1:19">
      <c r="A62"/>
      <c r="B62" s="456"/>
      <c r="C62" s="457"/>
      <c r="D62" s="457"/>
      <c r="E62" s="457"/>
      <c r="F62" s="457"/>
      <c r="G62" s="457"/>
      <c r="H62" s="457"/>
      <c r="I62" s="457"/>
      <c r="J62" s="457"/>
      <c r="K62" s="671"/>
      <c r="L62" s="671"/>
      <c r="M62" s="671"/>
      <c r="N62" s="671"/>
      <c r="O62" s="671"/>
      <c r="P62" s="671"/>
      <c r="Q62" s="671"/>
      <c r="R62" s="671"/>
      <c r="S62" s="459"/>
    </row>
    <row r="63" s="65" customFormat="1" ht="23.25" customHeight="1" spans="1:19">
      <c r="A63"/>
      <c r="B63" s="343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="65" customFormat="1" ht="23.25" customHeight="1" spans="1:19">
      <c r="A64"/>
      <c r="B64" s="672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="65" customFormat="1" ht="23.25" customHeight="1" spans="1:19">
      <c r="A6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="65" customFormat="1" ht="23.25" customHeight="1" spans="1:19">
      <c r="A66"/>
      <c r="B66" s="329"/>
      <c r="C66" s="449"/>
      <c r="D66" s="450"/>
      <c r="E66" s="451"/>
      <c r="F66" s="451"/>
      <c r="G66" s="680"/>
      <c r="H66" s="452"/>
      <c r="I66" s="452"/>
      <c r="J66" s="73"/>
      <c r="K66" s="668"/>
      <c r="L66" s="668"/>
      <c r="M66" s="668"/>
      <c r="N66" s="668"/>
      <c r="O66" s="668"/>
      <c r="P66" s="668"/>
      <c r="Q66" s="668"/>
      <c r="R66" s="668"/>
      <c r="S66" s="73"/>
    </row>
    <row r="67" s="65" customFormat="1" ht="23.25" customHeight="1" spans="1:19">
      <c r="A67"/>
      <c r="B67" s="453"/>
      <c r="C67" s="454"/>
      <c r="D67" s="454"/>
      <c r="E67" s="454"/>
      <c r="F67" s="454"/>
      <c r="G67" s="454"/>
      <c r="H67" s="454"/>
      <c r="I67" s="454"/>
      <c r="J67" s="454"/>
      <c r="K67" s="670"/>
      <c r="L67" s="670"/>
      <c r="M67" s="670"/>
      <c r="N67" s="670"/>
      <c r="O67" s="670"/>
      <c r="P67" s="670"/>
      <c r="Q67" s="670"/>
      <c r="R67" s="670"/>
      <c r="S67" s="73"/>
    </row>
    <row r="68" s="65" customFormat="1" ht="23.25" customHeight="1" spans="1:19">
      <c r="A68"/>
      <c r="B68" s="455"/>
      <c r="C68" s="83"/>
      <c r="D68" s="83"/>
      <c r="E68" s="83"/>
      <c r="F68" s="83"/>
      <c r="G68" s="83"/>
      <c r="H68" s="83"/>
      <c r="I68" s="83"/>
      <c r="J68" s="83"/>
      <c r="K68" s="204"/>
      <c r="L68" s="109"/>
      <c r="M68" s="109"/>
      <c r="N68" s="109"/>
      <c r="O68" s="109"/>
      <c r="P68" s="109"/>
      <c r="Q68" s="109"/>
      <c r="R68" s="109"/>
      <c r="S68" s="447"/>
    </row>
    <row r="69" s="65" customFormat="1" ht="23.25" customHeight="1" spans="1:19">
      <c r="A69"/>
      <c r="B69" s="455"/>
      <c r="C69" s="83"/>
      <c r="D69" s="83"/>
      <c r="E69" s="83"/>
      <c r="F69" s="83"/>
      <c r="G69" s="83"/>
      <c r="H69" s="83"/>
      <c r="I69" s="83"/>
      <c r="J69" s="83"/>
      <c r="K69" s="204"/>
      <c r="L69" s="109"/>
      <c r="M69" s="109"/>
      <c r="N69" s="109"/>
      <c r="O69" s="109"/>
      <c r="P69" s="109"/>
      <c r="Q69" s="109"/>
      <c r="R69" s="109"/>
      <c r="S69" s="447"/>
    </row>
    <row r="70" s="65" customFormat="1" ht="23.25" customHeight="1" spans="1:19">
      <c r="A70"/>
      <c r="B70" s="455"/>
      <c r="C70" s="83"/>
      <c r="D70" s="83"/>
      <c r="E70" s="83"/>
      <c r="F70" s="83"/>
      <c r="G70" s="83"/>
      <c r="H70" s="83"/>
      <c r="I70" s="83"/>
      <c r="J70" s="83"/>
      <c r="K70" s="109"/>
      <c r="L70" s="109"/>
      <c r="M70" s="109"/>
      <c r="N70" s="204"/>
      <c r="O70" s="204"/>
      <c r="P70" s="204"/>
      <c r="Q70" s="204"/>
      <c r="R70" s="204"/>
      <c r="S70" s="447"/>
    </row>
    <row r="71" s="65" customFormat="1" ht="23.25" customHeight="1" spans="1:19">
      <c r="A71"/>
      <c r="B71" s="455"/>
      <c r="C71" s="83"/>
      <c r="D71" s="83"/>
      <c r="E71" s="83"/>
      <c r="F71" s="83"/>
      <c r="G71" s="83"/>
      <c r="H71" s="83"/>
      <c r="I71" s="83"/>
      <c r="J71" s="83"/>
      <c r="K71" s="109"/>
      <c r="L71" s="109"/>
      <c r="M71" s="109"/>
      <c r="N71" s="109"/>
      <c r="O71" s="109"/>
      <c r="P71" s="109"/>
      <c r="Q71" s="109"/>
      <c r="R71" s="109"/>
      <c r="S71" s="447"/>
    </row>
    <row r="72" s="65" customFormat="1" ht="23.25" customHeight="1" spans="1:19">
      <c r="A72"/>
      <c r="B72" s="455"/>
      <c r="C72" s="83"/>
      <c r="D72" s="83"/>
      <c r="E72" s="83"/>
      <c r="F72" s="83"/>
      <c r="G72" s="83"/>
      <c r="H72" s="83"/>
      <c r="I72" s="83"/>
      <c r="J72" s="83"/>
      <c r="K72" s="109"/>
      <c r="L72" s="109"/>
      <c r="M72" s="109"/>
      <c r="N72" s="109"/>
      <c r="O72" s="109"/>
      <c r="P72" s="109"/>
      <c r="Q72" s="109"/>
      <c r="R72" s="109"/>
      <c r="S72" s="447"/>
    </row>
    <row r="73" s="65" customFormat="1" ht="23.25" customHeight="1" spans="1:19">
      <c r="A73"/>
      <c r="B73" s="455"/>
      <c r="C73" s="83"/>
      <c r="D73" s="83"/>
      <c r="E73" s="83"/>
      <c r="F73" s="83"/>
      <c r="G73" s="83"/>
      <c r="H73" s="83"/>
      <c r="I73" s="83"/>
      <c r="J73" s="83"/>
      <c r="K73" s="109"/>
      <c r="L73" s="109"/>
      <c r="M73" s="109"/>
      <c r="N73" s="204"/>
      <c r="O73" s="204"/>
      <c r="P73" s="204"/>
      <c r="Q73" s="204"/>
      <c r="R73" s="204"/>
      <c r="S73" s="447"/>
    </row>
    <row r="74" s="65" customFormat="1" ht="23.25" customHeight="1" spans="1:19">
      <c r="A74"/>
      <c r="B74" s="455"/>
      <c r="C74" s="83"/>
      <c r="D74" s="83"/>
      <c r="E74" s="83"/>
      <c r="F74" s="83"/>
      <c r="G74" s="83"/>
      <c r="H74" s="83"/>
      <c r="I74" s="83"/>
      <c r="J74" s="83"/>
      <c r="K74" s="204"/>
      <c r="L74" s="204"/>
      <c r="M74" s="204"/>
      <c r="N74" s="204"/>
      <c r="O74" s="204"/>
      <c r="P74" s="204"/>
      <c r="Q74" s="204"/>
      <c r="R74" s="204"/>
      <c r="S74" s="447"/>
    </row>
    <row r="75" s="65" customFormat="1" ht="23.25" customHeight="1" spans="1:19">
      <c r="A75"/>
      <c r="B75" s="456"/>
      <c r="C75" s="457"/>
      <c r="D75" s="457"/>
      <c r="E75" s="457"/>
      <c r="F75" s="457"/>
      <c r="G75" s="457"/>
      <c r="H75" s="457"/>
      <c r="I75" s="457"/>
      <c r="J75" s="457"/>
      <c r="K75" s="671"/>
      <c r="L75" s="671"/>
      <c r="M75" s="671"/>
      <c r="N75" s="671"/>
      <c r="O75" s="671"/>
      <c r="P75" s="671"/>
      <c r="Q75" s="671"/>
      <c r="R75" s="671"/>
      <c r="S75" s="459"/>
    </row>
    <row r="76" s="65" customFormat="1" ht="23.25" customHeight="1" spans="1:19">
      <c r="A76"/>
      <c r="B76" s="343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="65" customFormat="1" ht="23.25" customHeight="1" spans="1:19">
      <c r="A77"/>
      <c r="B77" s="112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="65" customFormat="1" ht="23.25" customHeight="1" spans="1:19">
      <c r="A78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="65" customFormat="1" ht="23.25" customHeight="1" spans="1:19">
      <c r="A79"/>
      <c r="B79" s="329"/>
      <c r="C79" s="449"/>
      <c r="D79" s="450"/>
      <c r="E79" s="451"/>
      <c r="F79" s="451"/>
      <c r="G79" s="680"/>
      <c r="H79" s="452"/>
      <c r="I79" s="452"/>
      <c r="J79" s="73"/>
      <c r="K79" s="668"/>
      <c r="L79" s="668"/>
      <c r="M79" s="668"/>
      <c r="N79" s="668"/>
      <c r="O79" s="668"/>
      <c r="P79" s="668"/>
      <c r="Q79" s="668"/>
      <c r="R79" s="668"/>
      <c r="S79" s="73"/>
    </row>
    <row r="80" s="65" customFormat="1" ht="23.25" customHeight="1" spans="1:19">
      <c r="A80"/>
      <c r="B80" s="453"/>
      <c r="C80" s="454"/>
      <c r="D80" s="454"/>
      <c r="E80" s="454"/>
      <c r="F80" s="454"/>
      <c r="G80" s="454"/>
      <c r="H80" s="454"/>
      <c r="I80" s="454"/>
      <c r="J80" s="454"/>
      <c r="K80" s="670"/>
      <c r="L80" s="670"/>
      <c r="M80" s="670"/>
      <c r="N80" s="670"/>
      <c r="O80" s="670"/>
      <c r="P80" s="670"/>
      <c r="Q80" s="670"/>
      <c r="R80" s="670"/>
      <c r="S80" s="73"/>
    </row>
    <row r="81" s="65" customFormat="1" ht="23.25" customHeight="1" spans="1:19">
      <c r="A81"/>
      <c r="B81" s="455"/>
      <c r="C81" s="83"/>
      <c r="D81" s="83"/>
      <c r="E81" s="83"/>
      <c r="F81" s="83"/>
      <c r="G81" s="83"/>
      <c r="H81" s="83"/>
      <c r="I81" s="83"/>
      <c r="J81" s="83"/>
      <c r="K81" s="204"/>
      <c r="L81" s="109"/>
      <c r="M81" s="109"/>
      <c r="N81" s="109"/>
      <c r="O81" s="109"/>
      <c r="P81" s="109"/>
      <c r="Q81" s="109"/>
      <c r="R81" s="109"/>
      <c r="S81" s="447"/>
    </row>
    <row r="82" s="65" customFormat="1" ht="23.25" customHeight="1" spans="1:19">
      <c r="A82"/>
      <c r="B82" s="455"/>
      <c r="C82" s="83"/>
      <c r="D82" s="83"/>
      <c r="E82" s="83"/>
      <c r="F82" s="83"/>
      <c r="G82" s="83"/>
      <c r="H82" s="83"/>
      <c r="I82" s="83"/>
      <c r="J82" s="83"/>
      <c r="K82" s="204"/>
      <c r="L82" s="109"/>
      <c r="M82" s="109"/>
      <c r="N82" s="109"/>
      <c r="O82" s="109"/>
      <c r="P82" s="109"/>
      <c r="Q82" s="109"/>
      <c r="R82" s="109"/>
      <c r="S82" s="447"/>
    </row>
    <row r="83" s="65" customFormat="1" ht="23.25" customHeight="1" spans="1:19">
      <c r="A83"/>
      <c r="B83" s="455"/>
      <c r="C83" s="83"/>
      <c r="D83" s="83"/>
      <c r="E83" s="83"/>
      <c r="F83" s="83"/>
      <c r="G83" s="83"/>
      <c r="H83" s="83"/>
      <c r="I83" s="83"/>
      <c r="J83" s="83"/>
      <c r="K83" s="109"/>
      <c r="L83" s="109"/>
      <c r="M83" s="109"/>
      <c r="N83" s="109"/>
      <c r="O83" s="109"/>
      <c r="P83" s="109"/>
      <c r="Q83" s="109"/>
      <c r="R83" s="109"/>
      <c r="S83" s="447"/>
    </row>
    <row r="84" s="65" customFormat="1" ht="23.25" customHeight="1" spans="1:19">
      <c r="A84"/>
      <c r="B84" s="455"/>
      <c r="C84" s="83"/>
      <c r="D84" s="83"/>
      <c r="E84" s="83"/>
      <c r="F84" s="83"/>
      <c r="G84" s="83"/>
      <c r="H84" s="83"/>
      <c r="I84" s="83"/>
      <c r="J84" s="83"/>
      <c r="K84" s="109"/>
      <c r="L84" s="109"/>
      <c r="M84" s="109"/>
      <c r="N84" s="109"/>
      <c r="O84" s="109"/>
      <c r="P84" s="109"/>
      <c r="Q84" s="109"/>
      <c r="R84" s="109"/>
      <c r="S84" s="447"/>
    </row>
    <row r="85" s="65" customFormat="1" ht="23.25" customHeight="1" spans="1:19">
      <c r="A85"/>
      <c r="B85" s="455"/>
      <c r="C85" s="83"/>
      <c r="D85" s="83"/>
      <c r="E85" s="83"/>
      <c r="F85" s="83"/>
      <c r="G85" s="83"/>
      <c r="H85" s="83"/>
      <c r="I85" s="83"/>
      <c r="J85" s="83"/>
      <c r="K85" s="109"/>
      <c r="L85" s="109"/>
      <c r="M85" s="109"/>
      <c r="N85" s="109"/>
      <c r="O85" s="109"/>
      <c r="P85" s="109"/>
      <c r="Q85" s="109"/>
      <c r="R85" s="109"/>
      <c r="S85" s="447"/>
    </row>
    <row r="86" s="65" customFormat="1" ht="23.25" customHeight="1" spans="1:19">
      <c r="A86"/>
      <c r="B86" s="455"/>
      <c r="C86" s="83"/>
      <c r="D86" s="83"/>
      <c r="E86" s="83"/>
      <c r="F86" s="83"/>
      <c r="G86" s="83"/>
      <c r="H86" s="83"/>
      <c r="I86" s="83"/>
      <c r="J86" s="83"/>
      <c r="K86" s="109"/>
      <c r="L86" s="109"/>
      <c r="M86" s="109"/>
      <c r="N86" s="109"/>
      <c r="O86" s="109"/>
      <c r="P86" s="109"/>
      <c r="Q86" s="109"/>
      <c r="R86" s="109"/>
      <c r="S86" s="447"/>
    </row>
    <row r="87" s="65" customFormat="1" ht="23.25" customHeight="1" spans="1:19">
      <c r="A87"/>
      <c r="B87" s="456"/>
      <c r="C87" s="457"/>
      <c r="D87" s="457"/>
      <c r="E87" s="457"/>
      <c r="F87" s="457"/>
      <c r="G87" s="457"/>
      <c r="H87" s="457"/>
      <c r="I87" s="457"/>
      <c r="J87" s="457"/>
      <c r="K87" s="671"/>
      <c r="L87" s="671"/>
      <c r="M87" s="671"/>
      <c r="N87" s="671"/>
      <c r="O87" s="671"/>
      <c r="P87" s="671"/>
      <c r="Q87" s="671"/>
      <c r="R87" s="671"/>
      <c r="S87" s="459"/>
    </row>
    <row r="88" s="65" customFormat="1" ht="23.25" customHeight="1" spans="1:19">
      <c r="A88"/>
      <c r="B88" s="343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="65" customFormat="1" ht="23.25" customHeight="1" spans="1:19">
      <c r="A89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="65" customFormat="1" ht="23.25" customHeight="1" spans="1:19">
      <c r="A90"/>
      <c r="B90" s="329"/>
      <c r="C90" s="458"/>
      <c r="D90" s="458"/>
      <c r="E90" s="458"/>
      <c r="F90" s="458"/>
      <c r="G90" s="458"/>
      <c r="H90" s="458"/>
      <c r="I90" s="458"/>
      <c r="J90" s="458"/>
      <c r="K90" s="181"/>
      <c r="L90" s="181"/>
      <c r="M90" s="181"/>
      <c r="N90" s="181"/>
      <c r="O90" s="181"/>
      <c r="P90" s="181"/>
      <c r="Q90" s="181"/>
      <c r="R90" s="181"/>
      <c r="S90" s="458"/>
    </row>
    <row r="91" s="65" customFormat="1" ht="23.25" customHeight="1" spans="1:19">
      <c r="A91"/>
      <c r="B91" s="453"/>
      <c r="C91" s="454"/>
      <c r="D91" s="454"/>
      <c r="E91" s="454"/>
      <c r="F91" s="454"/>
      <c r="G91" s="454"/>
      <c r="H91" s="454"/>
      <c r="I91" s="454"/>
      <c r="J91" s="454"/>
      <c r="K91" s="670"/>
      <c r="L91" s="670"/>
      <c r="M91" s="670"/>
      <c r="N91" s="670"/>
      <c r="O91" s="670"/>
      <c r="P91" s="670"/>
      <c r="Q91" s="670"/>
      <c r="R91" s="670"/>
      <c r="S91" s="73"/>
    </row>
    <row r="92" s="65" customFormat="1" ht="23.25" customHeight="1" spans="1:19">
      <c r="A92"/>
      <c r="B92" s="455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204"/>
      <c r="S92" s="447"/>
    </row>
    <row r="93" s="65" customFormat="1" ht="23.25" customHeight="1" spans="1:19">
      <c r="A93"/>
      <c r="B93" s="455"/>
      <c r="C93" s="83"/>
      <c r="D93" s="83"/>
      <c r="E93" s="83"/>
      <c r="F93" s="83"/>
      <c r="G93" s="83"/>
      <c r="H93" s="83"/>
      <c r="I93" s="83"/>
      <c r="J93" s="83"/>
      <c r="K93" s="204"/>
      <c r="L93" s="204"/>
      <c r="M93" s="204"/>
      <c r="N93" s="204"/>
      <c r="O93" s="204"/>
      <c r="P93" s="204"/>
      <c r="Q93" s="204"/>
      <c r="R93" s="204"/>
      <c r="S93" s="447"/>
    </row>
    <row r="94" s="65" customFormat="1" ht="23.25" customHeight="1" spans="1:19">
      <c r="A94"/>
      <c r="B94" s="456"/>
      <c r="C94" s="457"/>
      <c r="D94" s="457"/>
      <c r="E94" s="457"/>
      <c r="F94" s="457"/>
      <c r="G94" s="457"/>
      <c r="H94" s="457"/>
      <c r="I94" s="457"/>
      <c r="J94" s="457"/>
      <c r="K94" s="671"/>
      <c r="L94" s="671"/>
      <c r="M94" s="671"/>
      <c r="N94" s="671"/>
      <c r="O94" s="671"/>
      <c r="P94" s="671"/>
      <c r="Q94" s="671"/>
      <c r="R94" s="671"/>
      <c r="S94" s="447"/>
    </row>
    <row r="95" s="65" customFormat="1" ht="23.25" customHeight="1" spans="1:19">
      <c r="A95"/>
      <c r="B95" s="343"/>
      <c r="C95" s="112"/>
      <c r="D95" s="112"/>
      <c r="E95" s="112"/>
      <c r="F95" s="112"/>
      <c r="G95" s="112"/>
      <c r="H95" s="112"/>
      <c r="I95" s="112"/>
      <c r="J95" s="112"/>
      <c r="K95" s="181"/>
      <c r="L95" s="181"/>
      <c r="M95" s="181"/>
      <c r="N95" s="181"/>
      <c r="O95" s="181"/>
      <c r="P95" s="181"/>
      <c r="Q95" s="181"/>
      <c r="R95" s="181"/>
      <c r="S95" s="112"/>
    </row>
    <row r="96" s="65" customFormat="1" ht="23.25" customHeight="1" spans="1:19">
      <c r="A96"/>
      <c r="B96" s="112"/>
      <c r="C96" s="112"/>
      <c r="D96" s="112"/>
      <c r="E96" s="112"/>
      <c r="F96" s="112"/>
      <c r="G96" s="112"/>
      <c r="H96" s="112"/>
      <c r="I96" s="112"/>
      <c r="J96" s="112"/>
      <c r="K96" s="181"/>
      <c r="L96" s="181"/>
      <c r="M96" s="181"/>
      <c r="N96" s="181"/>
      <c r="O96" s="181"/>
      <c r="P96" s="181"/>
      <c r="Q96" s="181"/>
      <c r="R96" s="181"/>
      <c r="S96" s="112"/>
    </row>
    <row r="97" s="65" customFormat="1" ht="23.25" customHeight="1" spans="1:19">
      <c r="A97"/>
      <c r="B97" s="112"/>
      <c r="C97" s="112"/>
      <c r="D97" s="112"/>
      <c r="E97" s="112"/>
      <c r="F97" s="112"/>
      <c r="G97" s="112"/>
      <c r="H97" s="112"/>
      <c r="I97" s="112"/>
      <c r="J97" s="112"/>
      <c r="K97" s="181"/>
      <c r="L97" s="181"/>
      <c r="M97" s="181"/>
      <c r="N97" s="181"/>
      <c r="O97" s="181"/>
      <c r="P97" s="181"/>
      <c r="Q97" s="181"/>
      <c r="R97" s="181"/>
      <c r="S97" s="112"/>
    </row>
    <row r="98" s="65" customFormat="1" ht="23.25" customHeight="1" spans="1:19">
      <c r="A98"/>
      <c r="B98" s="112"/>
      <c r="C98" s="112"/>
      <c r="D98" s="112"/>
      <c r="E98" s="112"/>
      <c r="F98" s="112"/>
      <c r="G98" s="112"/>
      <c r="H98" s="112"/>
      <c r="I98" s="112"/>
      <c r="J98" s="112"/>
      <c r="K98" s="181"/>
      <c r="L98" s="181"/>
      <c r="M98" s="181"/>
      <c r="N98" s="181"/>
      <c r="O98" s="181"/>
      <c r="P98" s="181"/>
      <c r="Q98" s="181"/>
      <c r="R98" s="181"/>
      <c r="S98" s="112"/>
    </row>
    <row r="99" s="65" customFormat="1" ht="23.25" customHeight="1" spans="1:19">
      <c r="A99"/>
      <c r="B99" s="112"/>
      <c r="C99" s="112"/>
      <c r="D99" s="112"/>
      <c r="E99" s="112"/>
      <c r="F99" s="112"/>
      <c r="G99" s="112"/>
      <c r="H99" s="112"/>
      <c r="I99" s="112"/>
      <c r="J99" s="112"/>
      <c r="K99" s="181"/>
      <c r="L99" s="181"/>
      <c r="M99" s="181"/>
      <c r="N99" s="181"/>
      <c r="O99" s="181"/>
      <c r="P99" s="181"/>
      <c r="Q99" s="181"/>
      <c r="R99" s="181"/>
      <c r="S99" s="112"/>
    </row>
    <row r="100" s="65" customFormat="1" ht="23.25" customHeight="1" spans="1:19">
      <c r="A100"/>
      <c r="B100" s="112"/>
      <c r="C100" s="112"/>
      <c r="D100" s="112"/>
      <c r="E100" s="112"/>
      <c r="F100" s="112"/>
      <c r="G100" s="112"/>
      <c r="H100" s="112"/>
      <c r="I100" s="112"/>
      <c r="J100" s="112"/>
      <c r="K100" s="181"/>
      <c r="L100" s="181"/>
      <c r="M100" s="181"/>
      <c r="N100" s="181"/>
      <c r="O100" s="181"/>
      <c r="P100" s="181"/>
      <c r="Q100" s="181"/>
      <c r="R100" s="181"/>
      <c r="S100" s="112"/>
    </row>
    <row r="101" s="65" customFormat="1" ht="23.25" customHeight="1" spans="1:19">
      <c r="A101"/>
      <c r="B101" s="112"/>
      <c r="C101" s="112"/>
      <c r="D101" s="112"/>
      <c r="E101" s="112"/>
      <c r="F101" s="112"/>
      <c r="G101" s="112"/>
      <c r="H101" s="112"/>
      <c r="I101" s="112"/>
      <c r="J101" s="112"/>
      <c r="K101" s="181"/>
      <c r="L101" s="181"/>
      <c r="M101" s="181"/>
      <c r="N101" s="181"/>
      <c r="O101" s="181"/>
      <c r="P101" s="181"/>
      <c r="Q101" s="181"/>
      <c r="R101" s="181"/>
      <c r="S101" s="112"/>
    </row>
    <row r="102" s="65" customFormat="1" ht="23.25" customHeight="1" spans="1:19">
      <c r="A102"/>
      <c r="B102" s="112"/>
      <c r="C102" s="112"/>
      <c r="D102" s="112"/>
      <c r="E102" s="112"/>
      <c r="F102" s="112"/>
      <c r="G102" s="112"/>
      <c r="H102" s="112"/>
      <c r="I102" s="112"/>
      <c r="J102" s="112"/>
      <c r="K102" s="181"/>
      <c r="L102" s="181"/>
      <c r="M102" s="181"/>
      <c r="N102" s="181"/>
      <c r="O102" s="181"/>
      <c r="P102" s="181"/>
      <c r="Q102" s="181"/>
      <c r="R102" s="181"/>
      <c r="S102" s="112"/>
    </row>
    <row r="103" s="65" customFormat="1" ht="23.25" customHeight="1" spans="1:19">
      <c r="A103"/>
      <c r="B103" s="112"/>
      <c r="C103" s="112"/>
      <c r="D103" s="112"/>
      <c r="E103" s="112"/>
      <c r="F103" s="112"/>
      <c r="G103" s="112"/>
      <c r="H103" s="112"/>
      <c r="I103" s="112"/>
      <c r="J103" s="112"/>
      <c r="K103" s="181"/>
      <c r="L103" s="181"/>
      <c r="M103" s="181"/>
      <c r="N103" s="181"/>
      <c r="O103" s="181"/>
      <c r="P103" s="181"/>
      <c r="Q103" s="181"/>
      <c r="R103" s="181"/>
      <c r="S103" s="112"/>
    </row>
    <row r="104" s="65" customFormat="1" ht="23.25" customHeight="1" spans="1:19">
      <c r="A104"/>
      <c r="B104" s="112"/>
      <c r="C104" s="112"/>
      <c r="D104" s="112"/>
      <c r="E104" s="112"/>
      <c r="F104" s="112"/>
      <c r="G104" s="112"/>
      <c r="H104" s="112"/>
      <c r="I104" s="112"/>
      <c r="J104" s="112"/>
      <c r="K104" s="181"/>
      <c r="L104" s="181"/>
      <c r="M104" s="181"/>
      <c r="N104" s="181"/>
      <c r="O104" s="181"/>
      <c r="P104" s="181"/>
      <c r="Q104" s="181"/>
      <c r="R104" s="181"/>
      <c r="S104" s="112"/>
    </row>
    <row r="105" s="65" customFormat="1" ht="23.25" customHeight="1" spans="1:19">
      <c r="A105"/>
      <c r="B105" s="112"/>
      <c r="C105" s="112"/>
      <c r="D105" s="112"/>
      <c r="E105" s="112"/>
      <c r="F105" s="112"/>
      <c r="G105" s="112"/>
      <c r="H105" s="112"/>
      <c r="I105" s="112"/>
      <c r="J105" s="112"/>
      <c r="K105" s="181"/>
      <c r="L105" s="181"/>
      <c r="M105" s="181"/>
      <c r="N105" s="181"/>
      <c r="O105" s="181"/>
      <c r="P105" s="181"/>
      <c r="Q105" s="181"/>
      <c r="R105" s="181"/>
      <c r="S105" s="112"/>
    </row>
    <row r="106" s="65" customFormat="1" ht="23.25" customHeight="1" spans="1:19">
      <c r="A106"/>
      <c r="B106" s="112"/>
      <c r="C106" s="112"/>
      <c r="D106" s="112"/>
      <c r="E106" s="112"/>
      <c r="F106" s="112"/>
      <c r="G106" s="112"/>
      <c r="H106" s="112"/>
      <c r="I106" s="112"/>
      <c r="J106" s="112"/>
      <c r="K106" s="181"/>
      <c r="L106" s="181"/>
      <c r="M106" s="181"/>
      <c r="N106" s="181"/>
      <c r="O106" s="181"/>
      <c r="P106" s="181"/>
      <c r="Q106" s="181"/>
      <c r="R106" s="181"/>
      <c r="S106" s="112"/>
    </row>
    <row r="107" s="65" customFormat="1" ht="23.25" customHeight="1" spans="1:19">
      <c r="A107"/>
      <c r="B107" s="112"/>
      <c r="C107" s="112"/>
      <c r="D107" s="112"/>
      <c r="E107" s="112"/>
      <c r="F107" s="112"/>
      <c r="G107" s="112"/>
      <c r="H107" s="112"/>
      <c r="I107" s="112"/>
      <c r="J107" s="112"/>
      <c r="K107" s="181"/>
      <c r="L107" s="181"/>
      <c r="M107" s="181"/>
      <c r="N107" s="181"/>
      <c r="O107" s="181"/>
      <c r="P107" s="181"/>
      <c r="Q107" s="181"/>
      <c r="R107" s="181"/>
      <c r="S107" s="112"/>
    </row>
    <row r="108" s="65" customFormat="1" ht="23.25" customHeight="1" spans="1:19">
      <c r="A108"/>
      <c r="B108" s="112"/>
      <c r="C108" s="112"/>
      <c r="D108" s="112"/>
      <c r="E108" s="112"/>
      <c r="F108" s="112"/>
      <c r="G108" s="112"/>
      <c r="H108" s="112"/>
      <c r="I108" s="112"/>
      <c r="J108" s="112"/>
      <c r="K108" s="181"/>
      <c r="L108" s="181"/>
      <c r="M108" s="181"/>
      <c r="N108" s="181"/>
      <c r="O108" s="181"/>
      <c r="P108" s="181"/>
      <c r="Q108" s="181"/>
      <c r="R108" s="181"/>
      <c r="S108" s="112"/>
    </row>
    <row r="109" s="65" customFormat="1" ht="23.25" customHeight="1" spans="1:19">
      <c r="A109"/>
      <c r="B109" s="112"/>
      <c r="C109" s="112"/>
      <c r="D109" s="112"/>
      <c r="E109" s="112"/>
      <c r="F109" s="112"/>
      <c r="G109" s="112"/>
      <c r="H109" s="112"/>
      <c r="I109" s="112"/>
      <c r="J109" s="112"/>
      <c r="K109" s="181"/>
      <c r="L109" s="181"/>
      <c r="M109" s="181"/>
      <c r="N109" s="181"/>
      <c r="O109" s="181"/>
      <c r="P109" s="181"/>
      <c r="Q109" s="181"/>
      <c r="R109" s="181"/>
      <c r="S109" s="112"/>
    </row>
    <row r="110" s="65" customFormat="1" ht="23.25" customHeight="1" spans="1:19">
      <c r="A110"/>
      <c r="B110" s="112"/>
      <c r="C110" s="112"/>
      <c r="D110" s="112"/>
      <c r="E110" s="112"/>
      <c r="F110" s="112"/>
      <c r="G110" s="112"/>
      <c r="H110" s="112"/>
      <c r="I110" s="112"/>
      <c r="J110" s="112"/>
      <c r="K110" s="181"/>
      <c r="L110" s="181"/>
      <c r="M110" s="181"/>
      <c r="N110" s="181"/>
      <c r="O110" s="181"/>
      <c r="P110" s="181"/>
      <c r="Q110" s="181"/>
      <c r="R110" s="181"/>
      <c r="S110" s="112"/>
    </row>
    <row r="111" s="65" customFormat="1" ht="23.25" customHeight="1" spans="1:19">
      <c r="A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="65" customFormat="1" ht="23.25" customHeight="1" spans="1:19">
      <c r="A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="65" customFormat="1" ht="23.25" customHeight="1" spans="1:19">
      <c r="A113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="65" customFormat="1" ht="23.25" customHeight="1" spans="1:19">
      <c r="A114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="65" customFormat="1" ht="23.25" customHeight="1" spans="1:19">
      <c r="A115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="65" customFormat="1" ht="23.25" customHeight="1" spans="1:19">
      <c r="A116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="65" customFormat="1" ht="23.25" customHeight="1" spans="1:19">
      <c r="A117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="65" customFormat="1" ht="23.25" customHeight="1" spans="1:19">
      <c r="A118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="65" customFormat="1" ht="23.25" customHeight="1" spans="1:19">
      <c r="A119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="65" customFormat="1" ht="23.25" customHeight="1" spans="1:19">
      <c r="A120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="65" customFormat="1" ht="23.25" customHeight="1" spans="1:19">
      <c r="A12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="65" customFormat="1" ht="23.25" customHeight="1" spans="1:19">
      <c r="A12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="65" customFormat="1" ht="23.25" customHeight="1" spans="1:19">
      <c r="A123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="65" customFormat="1" ht="23.25" customHeight="1" spans="1:19">
      <c r="A124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="65" customFormat="1" ht="23.25" customHeight="1" spans="1:19">
      <c r="A125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="65" customFormat="1" ht="23.25" customHeight="1" spans="1:19">
      <c r="A126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="65" customFormat="1" ht="23.25" customHeight="1" spans="1:19">
      <c r="A127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s="65" customFormat="1" ht="23.25" customHeight="1" spans="1:1">
      <c r="A175"/>
    </row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184"/>
  <sheetViews>
    <sheetView showGridLines="0" zoomScale="85" zoomScaleNormal="85" workbookViewId="0">
      <selection activeCell="J10" sqref="J10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301</v>
      </c>
      <c r="B12" s="21"/>
      <c r="C12" s="21"/>
      <c r="D12" s="21"/>
      <c r="E12" s="21"/>
      <c r="F12" s="22"/>
      <c r="G12" s="20" t="s">
        <v>302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134</v>
      </c>
      <c r="B27" s="54"/>
      <c r="C27" s="55"/>
      <c r="D27" s="56"/>
      <c r="E27" s="56"/>
      <c r="F27" s="57"/>
      <c r="G27" s="53" t="s">
        <v>134</v>
      </c>
      <c r="H27" s="58"/>
      <c r="I27" s="62"/>
      <c r="J27" s="62"/>
      <c r="K27" s="63"/>
    </row>
    <row r="28" ht="50.1" customHeight="1" spans="1:11">
      <c r="A28" s="20" t="s">
        <v>303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134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2:11"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ht="23.25" customHeight="1" spans="2:11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U236"/>
  <sheetViews>
    <sheetView showGridLines="0" zoomScale="85" zoomScaleNormal="85" workbookViewId="0">
      <selection activeCell="K10" sqref="K10"/>
    </sheetView>
  </sheetViews>
  <sheetFormatPr defaultColWidth="0" defaultRowHeight="15"/>
  <cols>
    <col min="1" max="1" width="2.71428571428571" customWidth="1"/>
    <col min="2" max="2" width="48.7142857142857" customWidth="1"/>
    <col min="3" max="18" width="13.7142857142857" customWidth="1"/>
    <col min="19" max="19" width="14.7142857142857" customWidth="1"/>
    <col min="20" max="20" width="9.14285714285714" customWidth="1"/>
    <col min="21" max="21" width="8.57142857142857" customWidth="1"/>
    <col min="22" max="16384" width="9.14285714285714" hidden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</row>
    <row r="4" customHeight="1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5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"/>
    </row>
    <row r="11" ht="23.25" customHeight="1"/>
    <row r="12" s="65" customFormat="1" ht="23.25" customHeight="1" spans="1:21">
      <c r="A12"/>
      <c r="B12" s="327" t="s">
        <v>304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89"/>
      <c r="P12" s="89"/>
      <c r="Q12" s="89"/>
      <c r="R12" s="89"/>
      <c r="S12" s="89"/>
      <c r="T12" s="30"/>
      <c r="U12" s="30"/>
    </row>
    <row r="13" s="65" customFormat="1" ht="50.1" customHeight="1" spans="1:21">
      <c r="A13"/>
      <c r="B13" s="71" t="s">
        <v>230</v>
      </c>
      <c r="C13" s="348" t="s">
        <v>305</v>
      </c>
      <c r="D13" s="348" t="s">
        <v>306</v>
      </c>
      <c r="E13" s="348" t="s">
        <v>307</v>
      </c>
      <c r="F13" s="348" t="s">
        <v>308</v>
      </c>
      <c r="G13" s="348" t="s">
        <v>309</v>
      </c>
      <c r="H13" s="348" t="s">
        <v>310</v>
      </c>
      <c r="I13" s="348" t="s">
        <v>311</v>
      </c>
      <c r="J13" s="348" t="s">
        <v>312</v>
      </c>
      <c r="K13" s="348" t="s">
        <v>313</v>
      </c>
      <c r="L13" s="348" t="s">
        <v>314</v>
      </c>
      <c r="M13" s="348" t="s">
        <v>315</v>
      </c>
      <c r="N13" s="348" t="s">
        <v>316</v>
      </c>
      <c r="O13" s="348" t="s">
        <v>317</v>
      </c>
      <c r="P13" s="348" t="s">
        <v>318</v>
      </c>
      <c r="Q13" s="348" t="s">
        <v>319</v>
      </c>
      <c r="R13" s="348" t="s">
        <v>320</v>
      </c>
      <c r="S13" s="413" t="s">
        <v>126</v>
      </c>
      <c r="T13" s="30"/>
      <c r="U13" s="30"/>
    </row>
    <row r="14" s="65" customFormat="1" ht="23.25" customHeight="1" spans="1:21">
      <c r="A14"/>
      <c r="B14" s="470" t="s">
        <v>4</v>
      </c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698"/>
      <c r="T14" s="30"/>
      <c r="U14" s="30"/>
    </row>
    <row r="15" s="65" customFormat="1" ht="23.25" customHeight="1" spans="1:21">
      <c r="A15"/>
      <c r="B15" s="467" t="s">
        <v>54</v>
      </c>
      <c r="C15" s="474" t="s">
        <v>130</v>
      </c>
      <c r="D15" s="474" t="s">
        <v>130</v>
      </c>
      <c r="E15" s="474" t="s">
        <v>130</v>
      </c>
      <c r="F15" s="474" t="s">
        <v>130</v>
      </c>
      <c r="G15" s="474" t="s">
        <v>130</v>
      </c>
      <c r="H15" s="474" t="s">
        <v>130</v>
      </c>
      <c r="I15" s="474" t="s">
        <v>130</v>
      </c>
      <c r="J15" s="474" t="s">
        <v>130</v>
      </c>
      <c r="K15" s="474" t="s">
        <v>130</v>
      </c>
      <c r="L15" s="474" t="s">
        <v>130</v>
      </c>
      <c r="M15" s="474" t="s">
        <v>130</v>
      </c>
      <c r="N15" s="474" t="s">
        <v>130</v>
      </c>
      <c r="O15" s="474" t="s">
        <v>130</v>
      </c>
      <c r="P15" s="82">
        <v>13</v>
      </c>
      <c r="Q15" s="82">
        <v>12</v>
      </c>
      <c r="R15" s="82">
        <v>7</v>
      </c>
      <c r="S15" s="481" t="str">
        <f>IF(ISERROR(R15/C15-1),"-",(R15/C15-1))</f>
        <v>-</v>
      </c>
      <c r="T15" s="30"/>
      <c r="U15" s="30"/>
    </row>
    <row r="16" s="65" customFormat="1" ht="23.25" customHeight="1" spans="1:21">
      <c r="A16"/>
      <c r="B16" s="468" t="s">
        <v>16</v>
      </c>
      <c r="C16" s="82">
        <v>8</v>
      </c>
      <c r="D16" s="82">
        <v>8</v>
      </c>
      <c r="E16" s="82">
        <v>12</v>
      </c>
      <c r="F16" s="82">
        <v>15</v>
      </c>
      <c r="G16" s="82">
        <v>20</v>
      </c>
      <c r="H16" s="82">
        <v>14</v>
      </c>
      <c r="I16" s="82">
        <v>15</v>
      </c>
      <c r="J16" s="82">
        <v>16</v>
      </c>
      <c r="K16" s="171">
        <f>12+3</f>
        <v>15</v>
      </c>
      <c r="L16" s="171">
        <v>15</v>
      </c>
      <c r="M16" s="176">
        <v>14</v>
      </c>
      <c r="N16" s="176">
        <v>14</v>
      </c>
      <c r="O16" s="176">
        <v>15</v>
      </c>
      <c r="P16" s="176">
        <v>14</v>
      </c>
      <c r="Q16" s="176">
        <v>12</v>
      </c>
      <c r="R16" s="176">
        <v>14</v>
      </c>
      <c r="S16" s="481">
        <f>IF(ISERROR(R16/C16-1),"-",(R16/C16-1))</f>
        <v>0.75</v>
      </c>
      <c r="T16" s="30"/>
      <c r="U16" s="30"/>
    </row>
    <row r="17" s="65" customFormat="1" ht="23.25" customHeight="1" spans="1:21">
      <c r="A17"/>
      <c r="B17" s="468" t="s">
        <v>215</v>
      </c>
      <c r="C17" s="82" t="s">
        <v>130</v>
      </c>
      <c r="D17" s="82" t="s">
        <v>130</v>
      </c>
      <c r="E17" s="82" t="s">
        <v>130</v>
      </c>
      <c r="F17" s="82" t="s">
        <v>130</v>
      </c>
      <c r="G17" s="82" t="s">
        <v>130</v>
      </c>
      <c r="H17" s="82" t="s">
        <v>130</v>
      </c>
      <c r="I17" s="82" t="s">
        <v>130</v>
      </c>
      <c r="J17" s="82">
        <v>9</v>
      </c>
      <c r="K17" s="171">
        <v>4</v>
      </c>
      <c r="L17" s="171">
        <v>6</v>
      </c>
      <c r="M17" s="176">
        <v>3</v>
      </c>
      <c r="N17" s="176">
        <v>2</v>
      </c>
      <c r="O17" s="176">
        <v>1</v>
      </c>
      <c r="P17" s="176">
        <v>2</v>
      </c>
      <c r="Q17" s="176">
        <v>3</v>
      </c>
      <c r="R17" s="176">
        <v>2</v>
      </c>
      <c r="S17" s="481" t="str">
        <f t="shared" ref="S16:S26" si="0">IF(ISERROR(R17/C17-1),"-",(R17/C17-1))</f>
        <v>-</v>
      </c>
      <c r="T17" s="30"/>
      <c r="U17" s="30"/>
    </row>
    <row r="18" s="65" customFormat="1" ht="23.25" customHeight="1" spans="1:21">
      <c r="A18"/>
      <c r="B18" s="468" t="s">
        <v>38</v>
      </c>
      <c r="C18" s="82" t="s">
        <v>130</v>
      </c>
      <c r="D18" s="82" t="s">
        <v>130</v>
      </c>
      <c r="E18" s="82" t="s">
        <v>130</v>
      </c>
      <c r="F18" s="82" t="s">
        <v>130</v>
      </c>
      <c r="G18" s="82" t="s">
        <v>130</v>
      </c>
      <c r="H18" s="82" t="s">
        <v>130</v>
      </c>
      <c r="I18" s="82" t="s">
        <v>130</v>
      </c>
      <c r="J18" s="82" t="s">
        <v>130</v>
      </c>
      <c r="K18" s="171">
        <v>10</v>
      </c>
      <c r="L18" s="171">
        <v>10</v>
      </c>
      <c r="M18" s="176">
        <v>9</v>
      </c>
      <c r="N18" s="176">
        <v>9</v>
      </c>
      <c r="O18" s="176">
        <v>8</v>
      </c>
      <c r="P18" s="176">
        <v>6</v>
      </c>
      <c r="Q18" s="176">
        <v>8</v>
      </c>
      <c r="R18" s="176">
        <v>8</v>
      </c>
      <c r="S18" s="481" t="str">
        <f t="shared" si="0"/>
        <v>-</v>
      </c>
      <c r="T18" s="30"/>
      <c r="U18" s="30"/>
    </row>
    <row r="19" s="65" customFormat="1" ht="23.25" customHeight="1" spans="1:21">
      <c r="A19"/>
      <c r="B19" s="468" t="s">
        <v>49</v>
      </c>
      <c r="C19" s="82" t="s">
        <v>130</v>
      </c>
      <c r="D19" s="82" t="s">
        <v>130</v>
      </c>
      <c r="E19" s="82" t="s">
        <v>130</v>
      </c>
      <c r="F19" s="82" t="s">
        <v>130</v>
      </c>
      <c r="G19" s="82" t="s">
        <v>130</v>
      </c>
      <c r="H19" s="82" t="s">
        <v>130</v>
      </c>
      <c r="I19" s="82" t="s">
        <v>130</v>
      </c>
      <c r="J19" s="82" t="s">
        <v>130</v>
      </c>
      <c r="K19" s="171">
        <v>6</v>
      </c>
      <c r="L19" s="171">
        <v>8</v>
      </c>
      <c r="M19" s="176">
        <v>6</v>
      </c>
      <c r="N19" s="176">
        <v>9</v>
      </c>
      <c r="O19" s="176">
        <v>9</v>
      </c>
      <c r="P19" s="176">
        <v>10</v>
      </c>
      <c r="Q19" s="176">
        <v>10</v>
      </c>
      <c r="R19" s="176">
        <v>7</v>
      </c>
      <c r="S19" s="481" t="str">
        <f t="shared" si="0"/>
        <v>-</v>
      </c>
      <c r="T19" s="30"/>
      <c r="U19" s="30"/>
    </row>
    <row r="20" s="65" customFormat="1" ht="23.25" customHeight="1" spans="1:21">
      <c r="A20"/>
      <c r="B20" s="349" t="s">
        <v>34</v>
      </c>
      <c r="C20" s="82" t="s">
        <v>130</v>
      </c>
      <c r="D20" s="82" t="s">
        <v>130</v>
      </c>
      <c r="E20" s="82" t="s">
        <v>130</v>
      </c>
      <c r="F20" s="82" t="s">
        <v>130</v>
      </c>
      <c r="G20" s="82" t="s">
        <v>130</v>
      </c>
      <c r="H20" s="82" t="s">
        <v>130</v>
      </c>
      <c r="I20" s="82" t="s">
        <v>130</v>
      </c>
      <c r="J20" s="82" t="s">
        <v>130</v>
      </c>
      <c r="K20" s="171">
        <v>10</v>
      </c>
      <c r="L20" s="171">
        <v>12</v>
      </c>
      <c r="M20" s="176">
        <v>10</v>
      </c>
      <c r="N20" s="176">
        <v>12</v>
      </c>
      <c r="O20" s="176">
        <v>0</v>
      </c>
      <c r="P20" s="176">
        <v>13</v>
      </c>
      <c r="Q20" s="176">
        <v>12</v>
      </c>
      <c r="R20" s="176">
        <v>27</v>
      </c>
      <c r="S20" s="481" t="str">
        <f t="shared" si="0"/>
        <v>-</v>
      </c>
      <c r="T20" s="30"/>
      <c r="U20" s="30"/>
    </row>
    <row r="21" s="65" customFormat="1" ht="23.25" customHeight="1" spans="1:21">
      <c r="A21"/>
      <c r="B21" s="468" t="s">
        <v>25</v>
      </c>
      <c r="C21" s="82" t="s">
        <v>130</v>
      </c>
      <c r="D21" s="82" t="s">
        <v>130</v>
      </c>
      <c r="E21" s="82" t="s">
        <v>130</v>
      </c>
      <c r="F21" s="82" t="s">
        <v>130</v>
      </c>
      <c r="G21" s="82">
        <v>9</v>
      </c>
      <c r="H21" s="82">
        <v>10</v>
      </c>
      <c r="I21" s="82">
        <v>10</v>
      </c>
      <c r="J21" s="82">
        <v>8</v>
      </c>
      <c r="K21" s="171">
        <v>9</v>
      </c>
      <c r="L21" s="171">
        <v>16</v>
      </c>
      <c r="M21" s="176">
        <v>8</v>
      </c>
      <c r="N21" s="176">
        <v>10</v>
      </c>
      <c r="O21" s="176">
        <v>12</v>
      </c>
      <c r="P21" s="176">
        <v>5</v>
      </c>
      <c r="Q21" s="176">
        <v>8</v>
      </c>
      <c r="R21" s="176">
        <v>8</v>
      </c>
      <c r="S21" s="481" t="str">
        <f t="shared" si="0"/>
        <v>-</v>
      </c>
      <c r="T21" s="30"/>
      <c r="U21" s="30"/>
    </row>
    <row r="22" s="65" customFormat="1" ht="23.25" customHeight="1" spans="1:21">
      <c r="A22"/>
      <c r="B22" s="468" t="s">
        <v>31</v>
      </c>
      <c r="C22" s="82" t="s">
        <v>130</v>
      </c>
      <c r="D22" s="82" t="s">
        <v>130</v>
      </c>
      <c r="E22" s="82" t="s">
        <v>130</v>
      </c>
      <c r="F22" s="82" t="s">
        <v>130</v>
      </c>
      <c r="G22" s="82" t="s">
        <v>130</v>
      </c>
      <c r="H22" s="82" t="s">
        <v>130</v>
      </c>
      <c r="I22" s="82" t="s">
        <v>130</v>
      </c>
      <c r="J22" s="82">
        <v>10</v>
      </c>
      <c r="K22" s="171">
        <f>7+3</f>
        <v>10</v>
      </c>
      <c r="L22" s="171">
        <v>10</v>
      </c>
      <c r="M22" s="176">
        <v>10</v>
      </c>
      <c r="N22" s="176">
        <v>12</v>
      </c>
      <c r="O22" s="176">
        <v>11</v>
      </c>
      <c r="P22" s="176">
        <v>14</v>
      </c>
      <c r="Q22" s="176">
        <v>13</v>
      </c>
      <c r="R22" s="176">
        <v>14</v>
      </c>
      <c r="S22" s="481" t="str">
        <f t="shared" si="0"/>
        <v>-</v>
      </c>
      <c r="T22" s="30"/>
      <c r="U22" s="30"/>
    </row>
    <row r="23" s="65" customFormat="1" ht="23.25" customHeight="1" spans="2:21">
      <c r="B23" s="468" t="s">
        <v>21</v>
      </c>
      <c r="C23" s="82" t="s">
        <v>130</v>
      </c>
      <c r="D23" s="82" t="s">
        <v>130</v>
      </c>
      <c r="E23" s="82" t="s">
        <v>130</v>
      </c>
      <c r="F23" s="82" t="s">
        <v>130</v>
      </c>
      <c r="G23" s="82" t="s">
        <v>130</v>
      </c>
      <c r="H23" s="82">
        <v>10</v>
      </c>
      <c r="I23" s="82">
        <v>10</v>
      </c>
      <c r="J23" s="82">
        <v>10</v>
      </c>
      <c r="K23" s="171">
        <v>10</v>
      </c>
      <c r="L23" s="171">
        <v>4</v>
      </c>
      <c r="M23" s="176">
        <v>10</v>
      </c>
      <c r="N23" s="176">
        <v>10</v>
      </c>
      <c r="O23" s="176">
        <v>10</v>
      </c>
      <c r="P23" s="176">
        <v>8</v>
      </c>
      <c r="Q23" s="176">
        <v>10</v>
      </c>
      <c r="R23" s="176">
        <v>10</v>
      </c>
      <c r="S23" s="481" t="str">
        <f t="shared" si="0"/>
        <v>-</v>
      </c>
      <c r="T23" s="30"/>
      <c r="U23" s="30"/>
    </row>
    <row r="24" s="65" customFormat="1" ht="23.25" customHeight="1" spans="2:21">
      <c r="B24" s="468" t="s">
        <v>70</v>
      </c>
      <c r="C24" s="82" t="s">
        <v>130</v>
      </c>
      <c r="D24" s="82" t="s">
        <v>130</v>
      </c>
      <c r="E24" s="82" t="s">
        <v>130</v>
      </c>
      <c r="F24" s="82" t="s">
        <v>130</v>
      </c>
      <c r="G24" s="82" t="s">
        <v>130</v>
      </c>
      <c r="H24" s="82" t="s">
        <v>130</v>
      </c>
      <c r="I24" s="82" t="s">
        <v>130</v>
      </c>
      <c r="J24" s="82" t="s">
        <v>130</v>
      </c>
      <c r="K24" s="82" t="s">
        <v>130</v>
      </c>
      <c r="L24" s="82" t="s">
        <v>130</v>
      </c>
      <c r="M24" s="82" t="s">
        <v>130</v>
      </c>
      <c r="N24" s="176">
        <v>5</v>
      </c>
      <c r="O24" s="176">
        <v>2</v>
      </c>
      <c r="P24" s="176">
        <v>2</v>
      </c>
      <c r="Q24" s="176">
        <v>5</v>
      </c>
      <c r="R24" s="176">
        <v>5</v>
      </c>
      <c r="S24" s="481" t="str">
        <f t="shared" si="0"/>
        <v>-</v>
      </c>
      <c r="T24" s="30"/>
      <c r="U24" s="30"/>
    </row>
    <row r="25" s="65" customFormat="1" ht="23.25" customHeight="1" spans="2:21">
      <c r="B25" s="469" t="s">
        <v>46</v>
      </c>
      <c r="C25" s="463" t="s">
        <v>130</v>
      </c>
      <c r="D25" s="463" t="s">
        <v>130</v>
      </c>
      <c r="E25" s="463" t="s">
        <v>130</v>
      </c>
      <c r="F25" s="463" t="s">
        <v>130</v>
      </c>
      <c r="G25" s="463" t="s">
        <v>130</v>
      </c>
      <c r="H25" s="463" t="s">
        <v>130</v>
      </c>
      <c r="I25" s="463" t="s">
        <v>130</v>
      </c>
      <c r="J25" s="463" t="s">
        <v>130</v>
      </c>
      <c r="K25" s="463" t="s">
        <v>130</v>
      </c>
      <c r="L25" s="463" t="s">
        <v>130</v>
      </c>
      <c r="M25" s="463" t="s">
        <v>130</v>
      </c>
      <c r="N25" s="463" t="s">
        <v>130</v>
      </c>
      <c r="O25" s="463" t="s">
        <v>130</v>
      </c>
      <c r="P25" s="176">
        <v>8</v>
      </c>
      <c r="Q25" s="176">
        <v>7</v>
      </c>
      <c r="R25" s="176">
        <v>7</v>
      </c>
      <c r="S25" s="481" t="str">
        <f t="shared" si="0"/>
        <v>-</v>
      </c>
      <c r="T25" s="30"/>
      <c r="U25" s="30"/>
    </row>
    <row r="26" s="65" customFormat="1" ht="23.25" customHeight="1" spans="2:21">
      <c r="B26" s="470" t="s">
        <v>200</v>
      </c>
      <c r="C26" s="471">
        <f>SUM(C15:C25)</f>
        <v>8</v>
      </c>
      <c r="D26" s="471">
        <f t="shared" ref="D26:R26" si="1">SUM(D15:D25)</f>
        <v>8</v>
      </c>
      <c r="E26" s="471">
        <f t="shared" si="1"/>
        <v>12</v>
      </c>
      <c r="F26" s="471">
        <f t="shared" si="1"/>
        <v>15</v>
      </c>
      <c r="G26" s="471">
        <f t="shared" si="1"/>
        <v>29</v>
      </c>
      <c r="H26" s="471">
        <f t="shared" si="1"/>
        <v>34</v>
      </c>
      <c r="I26" s="471">
        <f t="shared" si="1"/>
        <v>35</v>
      </c>
      <c r="J26" s="471">
        <f t="shared" si="1"/>
        <v>53</v>
      </c>
      <c r="K26" s="471">
        <f t="shared" si="1"/>
        <v>74</v>
      </c>
      <c r="L26" s="471">
        <f t="shared" si="1"/>
        <v>81</v>
      </c>
      <c r="M26" s="471">
        <f t="shared" si="1"/>
        <v>70</v>
      </c>
      <c r="N26" s="471">
        <f t="shared" si="1"/>
        <v>83</v>
      </c>
      <c r="O26" s="471">
        <f t="shared" si="1"/>
        <v>68</v>
      </c>
      <c r="P26" s="471">
        <f t="shared" si="1"/>
        <v>95</v>
      </c>
      <c r="Q26" s="471">
        <f t="shared" si="1"/>
        <v>100</v>
      </c>
      <c r="R26" s="471">
        <f t="shared" si="1"/>
        <v>109</v>
      </c>
      <c r="S26" s="699">
        <f t="shared" si="0"/>
        <v>12.625</v>
      </c>
      <c r="T26" s="30"/>
      <c r="U26" s="30"/>
    </row>
    <row r="27" s="65" customFormat="1" ht="23.25" customHeight="1" spans="2:21">
      <c r="B27" s="470" t="s">
        <v>3</v>
      </c>
      <c r="C27" s="472"/>
      <c r="D27" s="472"/>
      <c r="E27" s="472"/>
      <c r="F27" s="472"/>
      <c r="G27" s="472"/>
      <c r="H27" s="472"/>
      <c r="I27" s="472"/>
      <c r="J27" s="472"/>
      <c r="K27" s="673"/>
      <c r="L27" s="673"/>
      <c r="M27" s="697"/>
      <c r="N27" s="697"/>
      <c r="O27" s="697"/>
      <c r="P27" s="697"/>
      <c r="Q27" s="697"/>
      <c r="R27" s="700"/>
      <c r="S27" s="701"/>
      <c r="T27" s="30"/>
      <c r="U27" s="30"/>
    </row>
    <row r="28" s="65" customFormat="1" ht="23.25" customHeight="1" spans="2:21">
      <c r="B28" s="467" t="s">
        <v>87</v>
      </c>
      <c r="C28" s="474" t="s">
        <v>130</v>
      </c>
      <c r="D28" s="474" t="s">
        <v>130</v>
      </c>
      <c r="E28" s="474" t="s">
        <v>130</v>
      </c>
      <c r="F28" s="474" t="s">
        <v>130</v>
      </c>
      <c r="G28" s="474" t="s">
        <v>130</v>
      </c>
      <c r="H28" s="474" t="s">
        <v>130</v>
      </c>
      <c r="I28" s="474" t="s">
        <v>130</v>
      </c>
      <c r="J28" s="474" t="s">
        <v>130</v>
      </c>
      <c r="K28" s="351">
        <v>20</v>
      </c>
      <c r="L28" s="351">
        <v>0</v>
      </c>
      <c r="M28" s="687">
        <v>20</v>
      </c>
      <c r="N28" s="687">
        <v>17</v>
      </c>
      <c r="O28" s="687">
        <v>0</v>
      </c>
      <c r="P28" s="687">
        <v>23</v>
      </c>
      <c r="Q28" s="687">
        <v>0</v>
      </c>
      <c r="R28" s="176">
        <v>20</v>
      </c>
      <c r="S28" s="481" t="str">
        <f t="shared" ref="S28:S40" si="2">IF(ISERROR(R28/C28-1),"-",(R28/C28-1))</f>
        <v>-</v>
      </c>
      <c r="T28" s="30"/>
      <c r="U28" s="30"/>
    </row>
    <row r="29" s="65" customFormat="1" ht="23.25" customHeight="1" spans="2:21">
      <c r="B29" s="468" t="s">
        <v>54</v>
      </c>
      <c r="C29" s="82" t="s">
        <v>130</v>
      </c>
      <c r="D29" s="82" t="s">
        <v>130</v>
      </c>
      <c r="E29" s="82" t="s">
        <v>130</v>
      </c>
      <c r="F29" s="82" t="s">
        <v>130</v>
      </c>
      <c r="G29" s="82" t="s">
        <v>130</v>
      </c>
      <c r="H29" s="82">
        <v>15</v>
      </c>
      <c r="I29" s="82">
        <v>14</v>
      </c>
      <c r="J29" s="82">
        <v>15</v>
      </c>
      <c r="K29" s="171">
        <v>15</v>
      </c>
      <c r="L29" s="171">
        <v>15</v>
      </c>
      <c r="M29" s="176">
        <v>15</v>
      </c>
      <c r="N29" s="176">
        <v>17</v>
      </c>
      <c r="O29" s="176">
        <v>15</v>
      </c>
      <c r="P29" s="176">
        <v>15</v>
      </c>
      <c r="Q29" s="176">
        <v>12</v>
      </c>
      <c r="R29" s="176">
        <v>15</v>
      </c>
      <c r="S29" s="481" t="str">
        <f t="shared" si="2"/>
        <v>-</v>
      </c>
      <c r="T29" s="30"/>
      <c r="U29" s="30"/>
    </row>
    <row r="30" s="65" customFormat="1" ht="23.25" customHeight="1" spans="2:21">
      <c r="B30" s="468" t="s">
        <v>16</v>
      </c>
      <c r="C30" s="82">
        <v>19</v>
      </c>
      <c r="D30" s="82">
        <v>19</v>
      </c>
      <c r="E30" s="82">
        <v>19</v>
      </c>
      <c r="F30" s="82">
        <v>20</v>
      </c>
      <c r="G30" s="82">
        <v>19</v>
      </c>
      <c r="H30" s="82">
        <v>19</v>
      </c>
      <c r="I30" s="82">
        <v>17</v>
      </c>
      <c r="J30" s="82">
        <v>20</v>
      </c>
      <c r="K30" s="171">
        <f>15+6</f>
        <v>21</v>
      </c>
      <c r="L30" s="171">
        <v>23</v>
      </c>
      <c r="M30" s="176">
        <v>15</v>
      </c>
      <c r="N30" s="176">
        <v>20</v>
      </c>
      <c r="O30" s="176">
        <v>17</v>
      </c>
      <c r="P30" s="176">
        <v>19</v>
      </c>
      <c r="Q30" s="176">
        <v>17</v>
      </c>
      <c r="R30" s="176">
        <v>14</v>
      </c>
      <c r="S30" s="481">
        <f t="shared" si="2"/>
        <v>-0.263157894736842</v>
      </c>
      <c r="T30" s="30"/>
      <c r="U30" s="30"/>
    </row>
    <row r="31" s="65" customFormat="1" ht="23.25" customHeight="1" spans="2:21">
      <c r="B31" s="468" t="s">
        <v>108</v>
      </c>
      <c r="C31" s="82" t="s">
        <v>130</v>
      </c>
      <c r="D31" s="82" t="s">
        <v>130</v>
      </c>
      <c r="E31" s="82" t="s">
        <v>130</v>
      </c>
      <c r="F31" s="82" t="s">
        <v>130</v>
      </c>
      <c r="G31" s="82" t="s">
        <v>130</v>
      </c>
      <c r="H31" s="82" t="s">
        <v>130</v>
      </c>
      <c r="I31" s="82" t="s">
        <v>130</v>
      </c>
      <c r="J31" s="82" t="s">
        <v>130</v>
      </c>
      <c r="K31" s="82" t="s">
        <v>130</v>
      </c>
      <c r="L31" s="82" t="s">
        <v>130</v>
      </c>
      <c r="M31" s="82" t="s">
        <v>130</v>
      </c>
      <c r="N31" s="82" t="s">
        <v>130</v>
      </c>
      <c r="O31" s="82" t="s">
        <v>130</v>
      </c>
      <c r="P31" s="176">
        <v>12</v>
      </c>
      <c r="Q31" s="176">
        <v>12</v>
      </c>
      <c r="R31" s="176">
        <v>7</v>
      </c>
      <c r="S31" s="481" t="str">
        <f t="shared" si="2"/>
        <v>-</v>
      </c>
      <c r="T31" s="30"/>
      <c r="U31" s="30"/>
    </row>
    <row r="32" s="65" customFormat="1" ht="23.25" customHeight="1" spans="2:21">
      <c r="B32" s="468" t="s">
        <v>58</v>
      </c>
      <c r="C32" s="82" t="s">
        <v>130</v>
      </c>
      <c r="D32" s="82" t="s">
        <v>130</v>
      </c>
      <c r="E32" s="82" t="s">
        <v>130</v>
      </c>
      <c r="F32" s="82" t="s">
        <v>130</v>
      </c>
      <c r="G32" s="82" t="s">
        <v>130</v>
      </c>
      <c r="H32" s="82">
        <v>10</v>
      </c>
      <c r="I32" s="82">
        <v>10</v>
      </c>
      <c r="J32" s="82">
        <v>10</v>
      </c>
      <c r="K32" s="171">
        <v>8</v>
      </c>
      <c r="L32" s="171">
        <v>12</v>
      </c>
      <c r="M32" s="176">
        <v>14</v>
      </c>
      <c r="N32" s="176">
        <v>14</v>
      </c>
      <c r="O32" s="176">
        <v>12</v>
      </c>
      <c r="P32" s="176">
        <v>11</v>
      </c>
      <c r="Q32" s="176">
        <v>15</v>
      </c>
      <c r="R32" s="176">
        <v>14</v>
      </c>
      <c r="S32" s="481" t="str">
        <f t="shared" si="2"/>
        <v>-</v>
      </c>
      <c r="T32" s="30"/>
      <c r="U32" s="30"/>
    </row>
    <row r="33" s="65" customFormat="1" ht="23.25" customHeight="1" spans="2:21">
      <c r="B33" s="468" t="s">
        <v>321</v>
      </c>
      <c r="C33" s="82" t="s">
        <v>130</v>
      </c>
      <c r="D33" s="82" t="s">
        <v>130</v>
      </c>
      <c r="E33" s="82" t="s">
        <v>130</v>
      </c>
      <c r="F33" s="82" t="s">
        <v>130</v>
      </c>
      <c r="G33" s="82" t="s">
        <v>130</v>
      </c>
      <c r="H33" s="82">
        <v>15</v>
      </c>
      <c r="I33" s="82">
        <v>14</v>
      </c>
      <c r="J33" s="82">
        <v>15</v>
      </c>
      <c r="K33" s="171">
        <v>15</v>
      </c>
      <c r="L33" s="171">
        <v>14</v>
      </c>
      <c r="M33" s="176">
        <v>15</v>
      </c>
      <c r="N33" s="176">
        <v>13</v>
      </c>
      <c r="O33" s="176">
        <v>12</v>
      </c>
      <c r="P33" s="176">
        <v>8</v>
      </c>
      <c r="Q33" s="176">
        <v>9</v>
      </c>
      <c r="R33" s="176">
        <v>7</v>
      </c>
      <c r="S33" s="481" t="str">
        <f t="shared" si="2"/>
        <v>-</v>
      </c>
      <c r="T33" s="30"/>
      <c r="U33" s="30"/>
    </row>
    <row r="34" s="65" customFormat="1" ht="23.25" customHeight="1" spans="2:21">
      <c r="B34" s="468" t="s">
        <v>38</v>
      </c>
      <c r="C34" s="82" t="s">
        <v>130</v>
      </c>
      <c r="D34" s="82" t="s">
        <v>130</v>
      </c>
      <c r="E34" s="82" t="s">
        <v>130</v>
      </c>
      <c r="F34" s="82">
        <v>20</v>
      </c>
      <c r="G34" s="82">
        <v>15</v>
      </c>
      <c r="H34" s="82">
        <v>24</v>
      </c>
      <c r="I34" s="82">
        <v>20</v>
      </c>
      <c r="J34" s="82">
        <v>21</v>
      </c>
      <c r="K34" s="171">
        <v>22</v>
      </c>
      <c r="L34" s="171">
        <v>18</v>
      </c>
      <c r="M34" s="176">
        <v>13</v>
      </c>
      <c r="N34" s="176">
        <v>18</v>
      </c>
      <c r="O34" s="176">
        <v>12</v>
      </c>
      <c r="P34" s="176">
        <v>11</v>
      </c>
      <c r="Q34" s="176">
        <v>11</v>
      </c>
      <c r="R34" s="176">
        <v>6</v>
      </c>
      <c r="S34" s="481" t="str">
        <f t="shared" si="2"/>
        <v>-</v>
      </c>
      <c r="T34" s="30"/>
      <c r="U34" s="30"/>
    </row>
    <row r="35" s="65" customFormat="1" ht="23.25" customHeight="1" spans="2:21">
      <c r="B35" s="681" t="s">
        <v>102</v>
      </c>
      <c r="C35" s="82" t="s">
        <v>130</v>
      </c>
      <c r="D35" s="82" t="s">
        <v>130</v>
      </c>
      <c r="E35" s="82" t="s">
        <v>130</v>
      </c>
      <c r="F35" s="82" t="s">
        <v>130</v>
      </c>
      <c r="G35" s="82" t="s">
        <v>130</v>
      </c>
      <c r="H35" s="82" t="s">
        <v>130</v>
      </c>
      <c r="I35" s="82" t="s">
        <v>130</v>
      </c>
      <c r="J35" s="82" t="s">
        <v>130</v>
      </c>
      <c r="K35" s="82" t="s">
        <v>130</v>
      </c>
      <c r="L35" s="82" t="s">
        <v>130</v>
      </c>
      <c r="M35" s="176">
        <v>11</v>
      </c>
      <c r="N35" s="176">
        <v>12</v>
      </c>
      <c r="O35" s="176">
        <v>14</v>
      </c>
      <c r="P35" s="176">
        <v>11</v>
      </c>
      <c r="Q35" s="176">
        <v>7</v>
      </c>
      <c r="R35" s="176">
        <v>5</v>
      </c>
      <c r="S35" s="481" t="str">
        <f t="shared" si="2"/>
        <v>-</v>
      </c>
      <c r="T35" s="30"/>
      <c r="U35" s="30"/>
    </row>
    <row r="36" s="65" customFormat="1" ht="23.25" customHeight="1" spans="2:21">
      <c r="B36" s="468" t="s">
        <v>49</v>
      </c>
      <c r="C36" s="82" t="s">
        <v>130</v>
      </c>
      <c r="D36" s="82" t="s">
        <v>130</v>
      </c>
      <c r="E36" s="82" t="s">
        <v>130</v>
      </c>
      <c r="F36" s="82" t="s">
        <v>130</v>
      </c>
      <c r="G36" s="82">
        <v>20</v>
      </c>
      <c r="H36" s="82">
        <v>20</v>
      </c>
      <c r="I36" s="82">
        <v>19</v>
      </c>
      <c r="J36" s="82">
        <v>20</v>
      </c>
      <c r="K36" s="171">
        <v>17</v>
      </c>
      <c r="L36" s="171">
        <v>20</v>
      </c>
      <c r="M36" s="176">
        <v>20</v>
      </c>
      <c r="N36" s="176">
        <v>19</v>
      </c>
      <c r="O36" s="176">
        <v>20</v>
      </c>
      <c r="P36" s="176">
        <v>20</v>
      </c>
      <c r="Q36" s="176">
        <v>17</v>
      </c>
      <c r="R36" s="176">
        <v>15</v>
      </c>
      <c r="S36" s="481" t="str">
        <f t="shared" si="2"/>
        <v>-</v>
      </c>
      <c r="T36" s="30"/>
      <c r="U36" s="30"/>
    </row>
    <row r="37" s="65" customFormat="1" ht="23.25" customHeight="1" spans="2:21">
      <c r="B37" s="468" t="s">
        <v>34</v>
      </c>
      <c r="C37" s="82" t="s">
        <v>130</v>
      </c>
      <c r="D37" s="82" t="s">
        <v>130</v>
      </c>
      <c r="E37" s="82">
        <v>15</v>
      </c>
      <c r="F37" s="82">
        <v>18</v>
      </c>
      <c r="G37" s="82">
        <v>18</v>
      </c>
      <c r="H37" s="82">
        <v>24</v>
      </c>
      <c r="I37" s="82">
        <v>18</v>
      </c>
      <c r="J37" s="82">
        <v>20</v>
      </c>
      <c r="K37" s="171">
        <v>18</v>
      </c>
      <c r="L37" s="171">
        <v>25</v>
      </c>
      <c r="M37" s="176">
        <v>21</v>
      </c>
      <c r="N37" s="176">
        <v>23</v>
      </c>
      <c r="O37" s="176">
        <v>17</v>
      </c>
      <c r="P37" s="176">
        <v>24</v>
      </c>
      <c r="Q37" s="176">
        <v>19</v>
      </c>
      <c r="R37" s="176">
        <v>26</v>
      </c>
      <c r="S37" s="481" t="str">
        <f t="shared" si="2"/>
        <v>-</v>
      </c>
      <c r="T37" s="30"/>
      <c r="U37" s="30"/>
    </row>
    <row r="38" s="65" customFormat="1" ht="23.25" customHeight="1" spans="2:21">
      <c r="B38" s="468" t="s">
        <v>112</v>
      </c>
      <c r="C38" s="82" t="s">
        <v>130</v>
      </c>
      <c r="D38" s="82" t="s">
        <v>130</v>
      </c>
      <c r="E38" s="82" t="s">
        <v>130</v>
      </c>
      <c r="F38" s="82" t="s">
        <v>130</v>
      </c>
      <c r="G38" s="82" t="s">
        <v>130</v>
      </c>
      <c r="H38" s="82" t="s">
        <v>130</v>
      </c>
      <c r="I38" s="82" t="s">
        <v>130</v>
      </c>
      <c r="J38" s="82" t="s">
        <v>130</v>
      </c>
      <c r="K38" s="82" t="s">
        <v>130</v>
      </c>
      <c r="L38" s="82" t="s">
        <v>130</v>
      </c>
      <c r="M38" s="82" t="s">
        <v>130</v>
      </c>
      <c r="N38" s="82" t="s">
        <v>130</v>
      </c>
      <c r="O38" s="82" t="s">
        <v>130</v>
      </c>
      <c r="P38" s="176">
        <v>18</v>
      </c>
      <c r="Q38" s="176">
        <v>24</v>
      </c>
      <c r="R38" s="176">
        <v>21</v>
      </c>
      <c r="S38" s="481" t="str">
        <f t="shared" si="2"/>
        <v>-</v>
      </c>
      <c r="T38" s="30"/>
      <c r="U38" s="30"/>
    </row>
    <row r="39" s="65" customFormat="1" ht="23.25" customHeight="1" spans="2:21">
      <c r="B39" s="468" t="s">
        <v>73</v>
      </c>
      <c r="C39" s="82" t="s">
        <v>130</v>
      </c>
      <c r="D39" s="82" t="s">
        <v>130</v>
      </c>
      <c r="E39" s="82" t="s">
        <v>130</v>
      </c>
      <c r="F39" s="82" t="s">
        <v>130</v>
      </c>
      <c r="G39" s="82" t="s">
        <v>130</v>
      </c>
      <c r="H39" s="82" t="s">
        <v>130</v>
      </c>
      <c r="I39" s="82">
        <v>14</v>
      </c>
      <c r="J39" s="82">
        <v>11</v>
      </c>
      <c r="K39" s="171">
        <v>14</v>
      </c>
      <c r="L39" s="171">
        <v>16</v>
      </c>
      <c r="M39" s="176">
        <v>14</v>
      </c>
      <c r="N39" s="176">
        <v>20</v>
      </c>
      <c r="O39" s="176">
        <v>14</v>
      </c>
      <c r="P39" s="176">
        <v>11</v>
      </c>
      <c r="Q39" s="176">
        <v>16</v>
      </c>
      <c r="R39" s="176">
        <v>6</v>
      </c>
      <c r="S39" s="481" t="str">
        <f t="shared" si="2"/>
        <v>-</v>
      </c>
      <c r="T39" s="30"/>
      <c r="U39" s="30"/>
    </row>
    <row r="40" s="65" customFormat="1" ht="23.25" customHeight="1" spans="2:21">
      <c r="B40" s="468" t="s">
        <v>117</v>
      </c>
      <c r="C40" s="82" t="s">
        <v>130</v>
      </c>
      <c r="D40" s="82" t="s">
        <v>130</v>
      </c>
      <c r="E40" s="82" t="s">
        <v>130</v>
      </c>
      <c r="F40" s="82" t="s">
        <v>130</v>
      </c>
      <c r="G40" s="82" t="s">
        <v>130</v>
      </c>
      <c r="H40" s="82" t="s">
        <v>130</v>
      </c>
      <c r="I40" s="82" t="s">
        <v>130</v>
      </c>
      <c r="J40" s="82" t="s">
        <v>130</v>
      </c>
      <c r="K40" s="82" t="s">
        <v>130</v>
      </c>
      <c r="L40" s="82" t="s">
        <v>130</v>
      </c>
      <c r="M40" s="82" t="s">
        <v>130</v>
      </c>
      <c r="N40" s="82" t="s">
        <v>130</v>
      </c>
      <c r="O40" s="82" t="s">
        <v>130</v>
      </c>
      <c r="P40" s="82" t="s">
        <v>130</v>
      </c>
      <c r="Q40" s="82" t="s">
        <v>130</v>
      </c>
      <c r="R40" s="176">
        <v>14</v>
      </c>
      <c r="S40" s="481" t="str">
        <f t="shared" si="2"/>
        <v>-</v>
      </c>
      <c r="T40" s="30"/>
      <c r="U40" s="30"/>
    </row>
    <row r="41" s="65" customFormat="1" ht="23.25" customHeight="1" spans="2:21">
      <c r="B41" s="349" t="s">
        <v>92</v>
      </c>
      <c r="C41" s="82" t="s">
        <v>130</v>
      </c>
      <c r="D41" s="82" t="s">
        <v>130</v>
      </c>
      <c r="E41" s="82" t="s">
        <v>130</v>
      </c>
      <c r="F41" s="82" t="s">
        <v>130</v>
      </c>
      <c r="G41" s="82" t="s">
        <v>130</v>
      </c>
      <c r="H41" s="82" t="s">
        <v>130</v>
      </c>
      <c r="I41" s="82" t="s">
        <v>130</v>
      </c>
      <c r="J41" s="82" t="s">
        <v>130</v>
      </c>
      <c r="K41" s="171">
        <v>11</v>
      </c>
      <c r="L41" s="171">
        <v>0</v>
      </c>
      <c r="M41" s="176">
        <v>8</v>
      </c>
      <c r="N41" s="176">
        <v>10</v>
      </c>
      <c r="O41" s="176">
        <v>4</v>
      </c>
      <c r="P41" s="176">
        <v>9</v>
      </c>
      <c r="Q41" s="176">
        <v>10</v>
      </c>
      <c r="R41" s="176">
        <v>0</v>
      </c>
      <c r="S41" s="481" t="str">
        <f t="shared" ref="S41:S53" si="3">IF(ISERROR(R41/C41-1),"-",(R41/C41-1))</f>
        <v>-</v>
      </c>
      <c r="T41" s="30"/>
      <c r="U41" s="30"/>
    </row>
    <row r="42" s="65" customFormat="1" ht="23.25" customHeight="1" spans="2:21">
      <c r="B42" s="468" t="s">
        <v>25</v>
      </c>
      <c r="C42" s="82">
        <v>12</v>
      </c>
      <c r="D42" s="82">
        <v>19</v>
      </c>
      <c r="E42" s="82">
        <v>19</v>
      </c>
      <c r="F42" s="82">
        <v>20</v>
      </c>
      <c r="G42" s="82">
        <v>18</v>
      </c>
      <c r="H42" s="82">
        <v>15</v>
      </c>
      <c r="I42" s="82">
        <v>19</v>
      </c>
      <c r="J42" s="82">
        <v>12</v>
      </c>
      <c r="K42" s="171">
        <v>11</v>
      </c>
      <c r="L42" s="171">
        <v>12</v>
      </c>
      <c r="M42" s="176">
        <v>11</v>
      </c>
      <c r="N42" s="176">
        <v>12</v>
      </c>
      <c r="O42" s="176">
        <v>8</v>
      </c>
      <c r="P42" s="176">
        <v>12</v>
      </c>
      <c r="Q42" s="176">
        <v>8</v>
      </c>
      <c r="R42" s="176">
        <v>9</v>
      </c>
      <c r="S42" s="481">
        <f t="shared" si="3"/>
        <v>-0.25</v>
      </c>
      <c r="T42" s="30"/>
      <c r="U42" s="30"/>
    </row>
    <row r="43" s="65" customFormat="1" ht="23.25" customHeight="1" spans="2:21">
      <c r="B43" s="681" t="s">
        <v>98</v>
      </c>
      <c r="C43" s="82" t="s">
        <v>130</v>
      </c>
      <c r="D43" s="82" t="s">
        <v>130</v>
      </c>
      <c r="E43" s="82" t="s">
        <v>130</v>
      </c>
      <c r="F43" s="82" t="s">
        <v>130</v>
      </c>
      <c r="G43" s="82" t="s">
        <v>130</v>
      </c>
      <c r="H43" s="82" t="s">
        <v>130</v>
      </c>
      <c r="I43" s="82" t="s">
        <v>130</v>
      </c>
      <c r="J43" s="82" t="s">
        <v>130</v>
      </c>
      <c r="K43" s="82" t="s">
        <v>130</v>
      </c>
      <c r="L43" s="82" t="s">
        <v>130</v>
      </c>
      <c r="M43" s="176">
        <v>3</v>
      </c>
      <c r="N43" s="176">
        <v>15</v>
      </c>
      <c r="O43" s="176">
        <v>16</v>
      </c>
      <c r="P43" s="176">
        <v>15</v>
      </c>
      <c r="Q43" s="176">
        <v>14</v>
      </c>
      <c r="R43" s="176">
        <v>15</v>
      </c>
      <c r="S43" s="481" t="str">
        <f t="shared" si="3"/>
        <v>-</v>
      </c>
      <c r="T43" s="30"/>
      <c r="U43" s="30"/>
    </row>
    <row r="44" s="65" customFormat="1" ht="23.25" customHeight="1" spans="2:21">
      <c r="B44" s="468" t="s">
        <v>31</v>
      </c>
      <c r="C44" s="82" t="s">
        <v>130</v>
      </c>
      <c r="D44" s="82">
        <v>15</v>
      </c>
      <c r="E44" s="82">
        <v>14</v>
      </c>
      <c r="F44" s="82">
        <v>16</v>
      </c>
      <c r="G44" s="82">
        <v>15</v>
      </c>
      <c r="H44" s="82">
        <v>16</v>
      </c>
      <c r="I44" s="82">
        <v>22</v>
      </c>
      <c r="J44" s="82">
        <v>12</v>
      </c>
      <c r="K44" s="171">
        <f>12+4</f>
        <v>16</v>
      </c>
      <c r="L44" s="171">
        <v>14</v>
      </c>
      <c r="M44" s="176">
        <v>10</v>
      </c>
      <c r="N44" s="176">
        <v>22</v>
      </c>
      <c r="O44" s="176">
        <v>21</v>
      </c>
      <c r="P44" s="176">
        <v>13</v>
      </c>
      <c r="Q44" s="176">
        <v>17</v>
      </c>
      <c r="R44" s="176">
        <v>20</v>
      </c>
      <c r="S44" s="481" t="str">
        <f t="shared" si="3"/>
        <v>-</v>
      </c>
      <c r="T44" s="30"/>
      <c r="U44" s="30"/>
    </row>
    <row r="45" s="65" customFormat="1" ht="23.25" customHeight="1" spans="2:21">
      <c r="B45" s="468" t="s">
        <v>21</v>
      </c>
      <c r="C45" s="82">
        <v>15</v>
      </c>
      <c r="D45" s="82">
        <v>15</v>
      </c>
      <c r="E45" s="82">
        <v>16</v>
      </c>
      <c r="F45" s="82">
        <v>22</v>
      </c>
      <c r="G45" s="82">
        <v>18</v>
      </c>
      <c r="H45" s="82">
        <v>20</v>
      </c>
      <c r="I45" s="82">
        <v>15</v>
      </c>
      <c r="J45" s="82">
        <v>18</v>
      </c>
      <c r="K45" s="171">
        <v>9</v>
      </c>
      <c r="L45" s="171">
        <v>20</v>
      </c>
      <c r="M45" s="176">
        <v>13</v>
      </c>
      <c r="N45" s="176">
        <v>18</v>
      </c>
      <c r="O45" s="176">
        <v>15</v>
      </c>
      <c r="P45" s="176">
        <v>10</v>
      </c>
      <c r="Q45" s="176">
        <v>11</v>
      </c>
      <c r="R45" s="176">
        <v>14</v>
      </c>
      <c r="S45" s="481">
        <f t="shared" si="3"/>
        <v>-0.0666666666666667</v>
      </c>
      <c r="T45" s="30"/>
      <c r="U45" s="30"/>
    </row>
    <row r="46" s="65" customFormat="1" ht="23.25" customHeight="1" spans="2:21">
      <c r="B46" s="468" t="s">
        <v>42</v>
      </c>
      <c r="C46" s="82" t="s">
        <v>130</v>
      </c>
      <c r="D46" s="82" t="s">
        <v>130</v>
      </c>
      <c r="E46" s="82" t="s">
        <v>130</v>
      </c>
      <c r="F46" s="82">
        <v>20</v>
      </c>
      <c r="G46" s="82">
        <v>20</v>
      </c>
      <c r="H46" s="82">
        <v>19</v>
      </c>
      <c r="I46" s="82">
        <v>20</v>
      </c>
      <c r="J46" s="82">
        <v>18</v>
      </c>
      <c r="K46" s="171">
        <v>24</v>
      </c>
      <c r="L46" s="171">
        <v>23</v>
      </c>
      <c r="M46" s="176">
        <v>12</v>
      </c>
      <c r="N46" s="176">
        <v>31</v>
      </c>
      <c r="O46" s="176">
        <v>21</v>
      </c>
      <c r="P46" s="176">
        <v>11</v>
      </c>
      <c r="Q46" s="176">
        <v>15</v>
      </c>
      <c r="R46" s="176">
        <v>17</v>
      </c>
      <c r="S46" s="481" t="str">
        <f t="shared" si="3"/>
        <v>-</v>
      </c>
      <c r="T46" s="30"/>
      <c r="U46" s="30"/>
    </row>
    <row r="47" s="65" customFormat="1" ht="23.25" customHeight="1" spans="2:21">
      <c r="B47" s="468" t="s">
        <v>66</v>
      </c>
      <c r="C47" s="82" t="s">
        <v>130</v>
      </c>
      <c r="D47" s="82" t="s">
        <v>130</v>
      </c>
      <c r="E47" s="82" t="s">
        <v>130</v>
      </c>
      <c r="F47" s="82" t="s">
        <v>130</v>
      </c>
      <c r="G47" s="82" t="s">
        <v>130</v>
      </c>
      <c r="H47" s="82">
        <v>20</v>
      </c>
      <c r="I47" s="82">
        <v>15</v>
      </c>
      <c r="J47" s="82">
        <v>15</v>
      </c>
      <c r="K47" s="171">
        <v>15</v>
      </c>
      <c r="L47" s="171">
        <v>15</v>
      </c>
      <c r="M47" s="176">
        <v>15</v>
      </c>
      <c r="N47" s="176">
        <v>15</v>
      </c>
      <c r="O47" s="176">
        <v>15</v>
      </c>
      <c r="P47" s="176">
        <v>15</v>
      </c>
      <c r="Q47" s="176">
        <v>0</v>
      </c>
      <c r="R47" s="176">
        <v>1</v>
      </c>
      <c r="S47" s="481" t="str">
        <f t="shared" si="3"/>
        <v>-</v>
      </c>
      <c r="T47" s="30"/>
      <c r="U47" s="30"/>
    </row>
    <row r="48" s="65" customFormat="1" ht="23.25" customHeight="1" spans="2:21">
      <c r="B48" s="681" t="s">
        <v>95</v>
      </c>
      <c r="C48" s="82" t="s">
        <v>130</v>
      </c>
      <c r="D48" s="82" t="s">
        <v>130</v>
      </c>
      <c r="E48" s="82" t="s">
        <v>130</v>
      </c>
      <c r="F48" s="82" t="s">
        <v>130</v>
      </c>
      <c r="G48" s="82" t="s">
        <v>130</v>
      </c>
      <c r="H48" s="82" t="s">
        <v>130</v>
      </c>
      <c r="I48" s="82" t="s">
        <v>130</v>
      </c>
      <c r="J48" s="82" t="s">
        <v>130</v>
      </c>
      <c r="K48" s="82" t="s">
        <v>130</v>
      </c>
      <c r="L48" s="82" t="s">
        <v>130</v>
      </c>
      <c r="M48" s="176">
        <v>13</v>
      </c>
      <c r="N48" s="176">
        <v>14</v>
      </c>
      <c r="O48" s="176">
        <v>20</v>
      </c>
      <c r="P48" s="176">
        <v>15</v>
      </c>
      <c r="Q48" s="176">
        <v>19</v>
      </c>
      <c r="R48" s="176">
        <v>19</v>
      </c>
      <c r="S48" s="481" t="str">
        <f t="shared" si="3"/>
        <v>-</v>
      </c>
      <c r="T48" s="30"/>
      <c r="U48" s="30"/>
    </row>
    <row r="49" s="65" customFormat="1" ht="23.25" customHeight="1" spans="2:21">
      <c r="B49" s="468" t="s">
        <v>70</v>
      </c>
      <c r="C49" s="82" t="s">
        <v>130</v>
      </c>
      <c r="D49" s="82" t="s">
        <v>130</v>
      </c>
      <c r="E49" s="82" t="s">
        <v>130</v>
      </c>
      <c r="F49" s="82" t="s">
        <v>130</v>
      </c>
      <c r="G49" s="82" t="s">
        <v>130</v>
      </c>
      <c r="H49" s="82">
        <v>15</v>
      </c>
      <c r="I49" s="82">
        <v>20</v>
      </c>
      <c r="J49" s="82">
        <v>19</v>
      </c>
      <c r="K49" s="171">
        <f>14+6</f>
        <v>20</v>
      </c>
      <c r="L49" s="171">
        <v>11</v>
      </c>
      <c r="M49" s="176">
        <v>19</v>
      </c>
      <c r="N49" s="176">
        <v>11</v>
      </c>
      <c r="O49" s="176">
        <v>9</v>
      </c>
      <c r="P49" s="176">
        <v>12</v>
      </c>
      <c r="Q49" s="176">
        <v>10</v>
      </c>
      <c r="R49" s="176">
        <v>7</v>
      </c>
      <c r="S49" s="481" t="str">
        <f t="shared" si="3"/>
        <v>-</v>
      </c>
      <c r="T49" s="30"/>
      <c r="U49" s="30"/>
    </row>
    <row r="50" s="65" customFormat="1" ht="23.25" customHeight="1" spans="2:21">
      <c r="B50" s="468" t="s">
        <v>81</v>
      </c>
      <c r="C50" s="82" t="s">
        <v>130</v>
      </c>
      <c r="D50" s="82" t="s">
        <v>130</v>
      </c>
      <c r="E50" s="82" t="s">
        <v>130</v>
      </c>
      <c r="F50" s="82" t="s">
        <v>130</v>
      </c>
      <c r="G50" s="82" t="s">
        <v>130</v>
      </c>
      <c r="H50" s="82" t="s">
        <v>130</v>
      </c>
      <c r="I50" s="82" t="s">
        <v>130</v>
      </c>
      <c r="J50" s="82">
        <v>11</v>
      </c>
      <c r="K50" s="171">
        <v>14</v>
      </c>
      <c r="L50" s="171">
        <v>14</v>
      </c>
      <c r="M50" s="176">
        <v>8</v>
      </c>
      <c r="N50" s="176">
        <v>13</v>
      </c>
      <c r="O50" s="176">
        <v>15</v>
      </c>
      <c r="P50" s="176">
        <v>12</v>
      </c>
      <c r="Q50" s="176">
        <v>13</v>
      </c>
      <c r="R50" s="176">
        <v>12</v>
      </c>
      <c r="S50" s="481" t="str">
        <f t="shared" si="3"/>
        <v>-</v>
      </c>
      <c r="T50" s="30"/>
      <c r="U50" s="30"/>
    </row>
    <row r="51" s="65" customFormat="1" ht="23.25" customHeight="1" spans="2:21">
      <c r="B51" s="469" t="s">
        <v>46</v>
      </c>
      <c r="C51" s="463" t="s">
        <v>130</v>
      </c>
      <c r="D51" s="463" t="s">
        <v>130</v>
      </c>
      <c r="E51" s="463" t="s">
        <v>130</v>
      </c>
      <c r="F51" s="463">
        <v>14</v>
      </c>
      <c r="G51" s="463">
        <v>17</v>
      </c>
      <c r="H51" s="463">
        <v>20</v>
      </c>
      <c r="I51" s="463">
        <v>22</v>
      </c>
      <c r="J51" s="463">
        <v>18</v>
      </c>
      <c r="K51" s="353">
        <f>14+7</f>
        <v>21</v>
      </c>
      <c r="L51" s="353">
        <v>11</v>
      </c>
      <c r="M51" s="475">
        <v>21</v>
      </c>
      <c r="N51" s="475">
        <v>20</v>
      </c>
      <c r="O51" s="176">
        <v>17</v>
      </c>
      <c r="P51" s="176">
        <v>15</v>
      </c>
      <c r="Q51" s="176">
        <v>12</v>
      </c>
      <c r="R51" s="176">
        <v>9</v>
      </c>
      <c r="S51" s="481" t="str">
        <f t="shared" si="3"/>
        <v>-</v>
      </c>
      <c r="T51" s="30"/>
      <c r="U51" s="30"/>
    </row>
    <row r="52" s="65" customFormat="1" ht="23.25" customHeight="1" spans="2:21">
      <c r="B52" s="470" t="s">
        <v>202</v>
      </c>
      <c r="C52" s="471">
        <f>SUM(C28:C51)</f>
        <v>46</v>
      </c>
      <c r="D52" s="471">
        <f>SUM(D28:D51)</f>
        <v>68</v>
      </c>
      <c r="E52" s="471">
        <f>SUM(E28:E51)</f>
        <v>83</v>
      </c>
      <c r="F52" s="471">
        <f>SUM(F28:F51)</f>
        <v>150</v>
      </c>
      <c r="G52" s="471">
        <f t="shared" ref="G52:R52" si="4">SUM(G28:G51)</f>
        <v>160</v>
      </c>
      <c r="H52" s="471">
        <f t="shared" si="4"/>
        <v>252</v>
      </c>
      <c r="I52" s="471">
        <f t="shared" si="4"/>
        <v>259</v>
      </c>
      <c r="J52" s="471">
        <f t="shared" si="4"/>
        <v>255</v>
      </c>
      <c r="K52" s="471">
        <f t="shared" si="4"/>
        <v>291</v>
      </c>
      <c r="L52" s="471">
        <f t="shared" si="4"/>
        <v>263</v>
      </c>
      <c r="M52" s="471">
        <f t="shared" si="4"/>
        <v>291</v>
      </c>
      <c r="N52" s="471">
        <f t="shared" si="4"/>
        <v>354</v>
      </c>
      <c r="O52" s="471">
        <f t="shared" si="4"/>
        <v>294</v>
      </c>
      <c r="P52" s="471">
        <f t="shared" si="4"/>
        <v>322</v>
      </c>
      <c r="Q52" s="471">
        <f t="shared" si="4"/>
        <v>288</v>
      </c>
      <c r="R52" s="471">
        <f t="shared" si="4"/>
        <v>293</v>
      </c>
      <c r="S52" s="699">
        <f t="shared" si="3"/>
        <v>5.3695652173913</v>
      </c>
      <c r="T52" s="30"/>
      <c r="U52" s="30"/>
    </row>
    <row r="53" s="65" customFormat="1" ht="23.25" customHeight="1" spans="2:21">
      <c r="B53" s="84" t="s">
        <v>203</v>
      </c>
      <c r="C53" s="85">
        <f>C26+C52</f>
        <v>54</v>
      </c>
      <c r="D53" s="85">
        <f t="shared" ref="D53:R53" si="5">D26+D52</f>
        <v>76</v>
      </c>
      <c r="E53" s="85">
        <f t="shared" si="5"/>
        <v>95</v>
      </c>
      <c r="F53" s="85">
        <f t="shared" si="5"/>
        <v>165</v>
      </c>
      <c r="G53" s="85">
        <f t="shared" si="5"/>
        <v>189</v>
      </c>
      <c r="H53" s="85">
        <f t="shared" si="5"/>
        <v>286</v>
      </c>
      <c r="I53" s="85">
        <f t="shared" si="5"/>
        <v>294</v>
      </c>
      <c r="J53" s="85">
        <f t="shared" si="5"/>
        <v>308</v>
      </c>
      <c r="K53" s="85">
        <f t="shared" si="5"/>
        <v>365</v>
      </c>
      <c r="L53" s="85">
        <f t="shared" si="5"/>
        <v>344</v>
      </c>
      <c r="M53" s="85">
        <f t="shared" si="5"/>
        <v>361</v>
      </c>
      <c r="N53" s="85">
        <f t="shared" si="5"/>
        <v>437</v>
      </c>
      <c r="O53" s="85">
        <f t="shared" si="5"/>
        <v>362</v>
      </c>
      <c r="P53" s="85">
        <f t="shared" si="5"/>
        <v>417</v>
      </c>
      <c r="Q53" s="85">
        <f t="shared" si="5"/>
        <v>388</v>
      </c>
      <c r="R53" s="85">
        <f t="shared" si="5"/>
        <v>402</v>
      </c>
      <c r="S53" s="702">
        <f t="shared" si="3"/>
        <v>6.44444444444444</v>
      </c>
      <c r="T53" s="30"/>
      <c r="U53" s="30"/>
    </row>
    <row r="54" s="65" customFormat="1" ht="23.25" customHeight="1" spans="2:21">
      <c r="B54" s="35" t="s">
        <v>134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30"/>
      <c r="U54" s="30"/>
    </row>
    <row r="55" s="65" customFormat="1" ht="17" customHeight="1" spans="2:21">
      <c r="B55" s="435" t="s">
        <v>299</v>
      </c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30"/>
      <c r="U55" s="30"/>
    </row>
    <row r="56" s="65" customFormat="1" ht="14" customHeight="1" spans="2:21">
      <c r="B56" s="496" t="s">
        <v>218</v>
      </c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30"/>
      <c r="U56" s="30"/>
    </row>
    <row r="57" s="65" customFormat="1" ht="23.25" customHeight="1" spans="2:21"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30"/>
      <c r="U57" s="30"/>
    </row>
    <row r="58" s="65" customFormat="1" ht="23.25" customHeight="1" spans="2:21">
      <c r="B58" s="435"/>
      <c r="C58" s="82"/>
      <c r="D58" s="82"/>
      <c r="E58" s="82"/>
      <c r="F58" s="82"/>
      <c r="G58" s="82"/>
      <c r="H58" s="82"/>
      <c r="I58" s="82"/>
      <c r="J58" s="82"/>
      <c r="K58" s="171"/>
      <c r="L58" s="176"/>
      <c r="M58" s="176"/>
      <c r="N58" s="176"/>
      <c r="O58" s="176"/>
      <c r="P58" s="176"/>
      <c r="Q58" s="176"/>
      <c r="R58" s="176"/>
      <c r="S58" s="369"/>
      <c r="T58" s="30"/>
      <c r="U58" s="30"/>
    </row>
    <row r="59" s="65" customFormat="1" ht="23.25" customHeight="1" spans="2:21">
      <c r="B59" s="435"/>
      <c r="C59" s="82"/>
      <c r="D59" s="82"/>
      <c r="E59" s="82"/>
      <c r="F59" s="82"/>
      <c r="G59" s="82"/>
      <c r="H59" s="82"/>
      <c r="I59" s="82"/>
      <c r="J59" s="82"/>
      <c r="K59" s="171"/>
      <c r="L59" s="176"/>
      <c r="M59" s="176"/>
      <c r="N59" s="176"/>
      <c r="O59" s="176"/>
      <c r="P59" s="176"/>
      <c r="Q59" s="176"/>
      <c r="R59" s="176"/>
      <c r="S59" s="369"/>
      <c r="T59" s="30"/>
      <c r="U59" s="30"/>
    </row>
    <row r="60" s="65" customFormat="1" ht="23.25" customHeight="1" spans="2:21">
      <c r="B60" s="435"/>
      <c r="C60" s="82"/>
      <c r="D60" s="82"/>
      <c r="E60" s="82"/>
      <c r="F60" s="82"/>
      <c r="G60" s="82"/>
      <c r="H60" s="82"/>
      <c r="I60" s="82"/>
      <c r="J60" s="82"/>
      <c r="K60" s="171"/>
      <c r="L60" s="171"/>
      <c r="M60" s="171"/>
      <c r="N60" s="171"/>
      <c r="O60" s="171"/>
      <c r="P60" s="171"/>
      <c r="Q60" s="171"/>
      <c r="R60" s="171"/>
      <c r="S60" s="369"/>
      <c r="T60" s="30"/>
      <c r="U60" s="30"/>
    </row>
    <row r="61" s="65" customFormat="1" ht="23.25" customHeight="1" spans="1:21">
      <c r="A61"/>
      <c r="B61" s="340"/>
      <c r="C61" s="682"/>
      <c r="D61" s="682"/>
      <c r="E61" s="682"/>
      <c r="F61" s="682"/>
      <c r="G61" s="682"/>
      <c r="H61" s="682"/>
      <c r="I61" s="682"/>
      <c r="J61" s="682"/>
      <c r="K61" s="645"/>
      <c r="L61" s="645"/>
      <c r="M61" s="645"/>
      <c r="N61" s="645"/>
      <c r="O61" s="645"/>
      <c r="P61" s="645"/>
      <c r="Q61" s="645"/>
      <c r="R61" s="645"/>
      <c r="S61" s="446"/>
      <c r="T61" s="30"/>
      <c r="U61" s="30"/>
    </row>
    <row r="62" s="65" customFormat="1" ht="23.25" customHeight="1" spans="1:19">
      <c r="A62"/>
      <c r="B62" s="343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="65" customFormat="1" ht="23.25" customHeight="1" spans="1:19">
      <c r="A63"/>
      <c r="B63" s="672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="65" customFormat="1" ht="23.25" customHeight="1" spans="1:19">
      <c r="A64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="65" customFormat="1" ht="23.25" customHeight="1" spans="1:19">
      <c r="A65"/>
      <c r="B65" s="329"/>
      <c r="C65" s="449"/>
      <c r="D65" s="450"/>
      <c r="E65" s="451"/>
      <c r="F65" s="451"/>
      <c r="G65" s="680"/>
      <c r="H65" s="452"/>
      <c r="I65" s="452"/>
      <c r="J65" s="73"/>
      <c r="K65" s="668"/>
      <c r="L65" s="668"/>
      <c r="M65" s="668"/>
      <c r="N65" s="668"/>
      <c r="O65" s="668"/>
      <c r="P65" s="668"/>
      <c r="Q65" s="668"/>
      <c r="R65" s="668"/>
      <c r="S65" s="73"/>
    </row>
    <row r="66" s="65" customFormat="1" ht="23.25" customHeight="1" spans="1:19">
      <c r="A66"/>
      <c r="B66" s="453"/>
      <c r="C66" s="454"/>
      <c r="D66" s="454"/>
      <c r="E66" s="454"/>
      <c r="F66" s="454"/>
      <c r="G66" s="454"/>
      <c r="H66" s="454"/>
      <c r="I66" s="454"/>
      <c r="J66" s="454"/>
      <c r="K66" s="670"/>
      <c r="L66" s="670"/>
      <c r="M66" s="670"/>
      <c r="N66" s="670"/>
      <c r="O66" s="670"/>
      <c r="P66" s="670"/>
      <c r="Q66" s="670"/>
      <c r="R66" s="670"/>
      <c r="S66" s="73"/>
    </row>
    <row r="67" s="65" customFormat="1" ht="23.25" customHeight="1" spans="1:19">
      <c r="A67"/>
      <c r="B67" s="455"/>
      <c r="C67" s="83"/>
      <c r="D67" s="83"/>
      <c r="E67" s="83"/>
      <c r="F67" s="83"/>
      <c r="G67" s="83"/>
      <c r="H67" s="83"/>
      <c r="I67" s="83"/>
      <c r="J67" s="83"/>
      <c r="K67" s="204"/>
      <c r="L67" s="109"/>
      <c r="M67" s="109"/>
      <c r="N67" s="109"/>
      <c r="O67" s="109"/>
      <c r="P67" s="109"/>
      <c r="Q67" s="109"/>
      <c r="R67" s="109"/>
      <c r="S67" s="447"/>
    </row>
    <row r="68" s="65" customFormat="1" ht="23.25" customHeight="1" spans="1:19">
      <c r="A68"/>
      <c r="B68" s="455"/>
      <c r="C68" s="83"/>
      <c r="D68" s="83"/>
      <c r="E68" s="83"/>
      <c r="F68" s="83"/>
      <c r="G68" s="83"/>
      <c r="H68" s="83"/>
      <c r="I68" s="83"/>
      <c r="J68" s="83"/>
      <c r="K68" s="204"/>
      <c r="L68" s="109"/>
      <c r="M68" s="109"/>
      <c r="N68" s="109"/>
      <c r="O68" s="109"/>
      <c r="P68" s="109"/>
      <c r="Q68" s="109"/>
      <c r="R68" s="109"/>
      <c r="S68" s="447"/>
    </row>
    <row r="69" s="65" customFormat="1" ht="23.25" customHeight="1" spans="1:19">
      <c r="A69"/>
      <c r="B69" s="455"/>
      <c r="C69" s="83"/>
      <c r="D69" s="83"/>
      <c r="E69" s="83"/>
      <c r="F69" s="83"/>
      <c r="G69" s="83"/>
      <c r="H69" s="83"/>
      <c r="I69" s="83"/>
      <c r="J69" s="83"/>
      <c r="K69" s="109"/>
      <c r="L69" s="109"/>
      <c r="M69" s="109"/>
      <c r="N69" s="204"/>
      <c r="O69" s="204"/>
      <c r="P69" s="204"/>
      <c r="Q69" s="204"/>
      <c r="R69" s="204"/>
      <c r="S69" s="447"/>
    </row>
    <row r="70" s="65" customFormat="1" ht="23.25" customHeight="1" spans="1:19">
      <c r="A70"/>
      <c r="B70" s="455"/>
      <c r="C70" s="83"/>
      <c r="D70" s="83"/>
      <c r="E70" s="83"/>
      <c r="F70" s="83"/>
      <c r="G70" s="83"/>
      <c r="H70" s="83"/>
      <c r="I70" s="83"/>
      <c r="J70" s="83"/>
      <c r="K70" s="109"/>
      <c r="L70" s="109"/>
      <c r="M70" s="109"/>
      <c r="N70" s="109"/>
      <c r="O70" s="109"/>
      <c r="P70" s="109"/>
      <c r="Q70" s="109"/>
      <c r="R70" s="109"/>
      <c r="S70" s="447"/>
    </row>
    <row r="71" s="65" customFormat="1" ht="23.25" customHeight="1" spans="1:19">
      <c r="A71"/>
      <c r="B71" s="455"/>
      <c r="C71" s="83"/>
      <c r="D71" s="83"/>
      <c r="E71" s="83"/>
      <c r="F71" s="83"/>
      <c r="G71" s="83"/>
      <c r="H71" s="83"/>
      <c r="I71" s="83"/>
      <c r="J71" s="83"/>
      <c r="K71" s="109"/>
      <c r="L71" s="109"/>
      <c r="M71" s="109"/>
      <c r="N71" s="109"/>
      <c r="O71" s="109"/>
      <c r="P71" s="109"/>
      <c r="Q71" s="109"/>
      <c r="R71" s="109"/>
      <c r="S71" s="447"/>
    </row>
    <row r="72" s="65" customFormat="1" ht="23.25" customHeight="1" spans="1:19">
      <c r="A72"/>
      <c r="B72" s="455"/>
      <c r="C72" s="83"/>
      <c r="D72" s="83"/>
      <c r="E72" s="83"/>
      <c r="F72" s="83"/>
      <c r="G72" s="83"/>
      <c r="H72" s="83"/>
      <c r="I72" s="83"/>
      <c r="J72" s="83"/>
      <c r="K72" s="109"/>
      <c r="L72" s="109"/>
      <c r="M72" s="109"/>
      <c r="N72" s="204"/>
      <c r="O72" s="204"/>
      <c r="P72" s="204"/>
      <c r="Q72" s="204"/>
      <c r="R72" s="204"/>
      <c r="S72" s="447"/>
    </row>
    <row r="73" s="65" customFormat="1" ht="23.25" customHeight="1" spans="1:19">
      <c r="A73"/>
      <c r="B73" s="455"/>
      <c r="C73" s="83"/>
      <c r="D73" s="83"/>
      <c r="E73" s="83"/>
      <c r="F73" s="83"/>
      <c r="G73" s="83"/>
      <c r="H73" s="83"/>
      <c r="I73" s="83"/>
      <c r="J73" s="83"/>
      <c r="K73" s="204"/>
      <c r="L73" s="204"/>
      <c r="M73" s="204"/>
      <c r="N73" s="204"/>
      <c r="O73" s="204"/>
      <c r="P73" s="204"/>
      <c r="Q73" s="204"/>
      <c r="R73" s="204"/>
      <c r="S73" s="447"/>
    </row>
    <row r="74" s="65" customFormat="1" ht="23.25" customHeight="1" spans="1:19">
      <c r="A74"/>
      <c r="B74" s="456"/>
      <c r="C74" s="457"/>
      <c r="D74" s="457"/>
      <c r="E74" s="457"/>
      <c r="F74" s="457"/>
      <c r="G74" s="457"/>
      <c r="H74" s="457"/>
      <c r="I74" s="457"/>
      <c r="J74" s="457"/>
      <c r="K74" s="671"/>
      <c r="L74" s="671"/>
      <c r="M74" s="671"/>
      <c r="N74" s="671"/>
      <c r="O74" s="671"/>
      <c r="P74" s="671"/>
      <c r="Q74" s="671"/>
      <c r="R74" s="671"/>
      <c r="S74" s="459"/>
    </row>
    <row r="75" s="65" customFormat="1" ht="23.25" customHeight="1" spans="1:19">
      <c r="A75"/>
      <c r="B75" s="343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</row>
    <row r="76" s="65" customFormat="1" ht="23.25" customHeight="1" spans="1:19">
      <c r="A76"/>
      <c r="B76" s="112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="65" customFormat="1" ht="23.25" customHeight="1" spans="1:19">
      <c r="A77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="65" customFormat="1" ht="23.25" customHeight="1" spans="1:19">
      <c r="A78"/>
      <c r="B78" s="329"/>
      <c r="C78" s="449"/>
      <c r="D78" s="450"/>
      <c r="E78" s="451"/>
      <c r="F78" s="451"/>
      <c r="G78" s="680"/>
      <c r="H78" s="452"/>
      <c r="I78" s="452"/>
      <c r="J78" s="73"/>
      <c r="K78" s="668"/>
      <c r="L78" s="668"/>
      <c r="M78" s="668"/>
      <c r="N78" s="668"/>
      <c r="O78" s="668"/>
      <c r="P78" s="668"/>
      <c r="Q78" s="668"/>
      <c r="R78" s="668"/>
      <c r="S78" s="73"/>
    </row>
    <row r="79" s="65" customFormat="1" ht="23.25" customHeight="1" spans="1:19">
      <c r="A79"/>
      <c r="B79" s="453"/>
      <c r="C79" s="454"/>
      <c r="D79" s="454"/>
      <c r="E79" s="454"/>
      <c r="F79" s="454"/>
      <c r="G79" s="454"/>
      <c r="H79" s="454"/>
      <c r="I79" s="454"/>
      <c r="J79" s="454"/>
      <c r="K79" s="670"/>
      <c r="L79" s="670"/>
      <c r="M79" s="670"/>
      <c r="N79" s="670"/>
      <c r="O79" s="670"/>
      <c r="P79" s="670"/>
      <c r="Q79" s="670"/>
      <c r="R79" s="670"/>
      <c r="S79" s="73"/>
    </row>
    <row r="80" s="65" customFormat="1" ht="23.25" customHeight="1" spans="1:19">
      <c r="A80"/>
      <c r="B80" s="455"/>
      <c r="C80" s="83"/>
      <c r="D80" s="83"/>
      <c r="E80" s="83"/>
      <c r="F80" s="83"/>
      <c r="G80" s="83"/>
      <c r="H80" s="83"/>
      <c r="I80" s="83"/>
      <c r="J80" s="83"/>
      <c r="K80" s="204"/>
      <c r="L80" s="109"/>
      <c r="M80" s="109"/>
      <c r="N80" s="109"/>
      <c r="O80" s="109"/>
      <c r="P80" s="109"/>
      <c r="Q80" s="109"/>
      <c r="R80" s="109"/>
      <c r="S80" s="447"/>
    </row>
    <row r="81" s="65" customFormat="1" ht="23.25" customHeight="1" spans="1:19">
      <c r="A81"/>
      <c r="B81" s="455"/>
      <c r="C81" s="83"/>
      <c r="D81" s="83"/>
      <c r="E81" s="83"/>
      <c r="F81" s="83"/>
      <c r="G81" s="83"/>
      <c r="H81" s="83"/>
      <c r="I81" s="83"/>
      <c r="J81" s="83"/>
      <c r="K81" s="204"/>
      <c r="L81" s="109"/>
      <c r="M81" s="109"/>
      <c r="N81" s="109"/>
      <c r="O81" s="109"/>
      <c r="P81" s="109"/>
      <c r="Q81" s="109"/>
      <c r="R81" s="109"/>
      <c r="S81" s="447"/>
    </row>
    <row r="82" s="65" customFormat="1" ht="23.25" customHeight="1" spans="1:19">
      <c r="A82"/>
      <c r="B82" s="455"/>
      <c r="C82" s="83"/>
      <c r="D82" s="83"/>
      <c r="E82" s="83"/>
      <c r="F82" s="83"/>
      <c r="G82" s="83"/>
      <c r="H82" s="83"/>
      <c r="I82" s="83"/>
      <c r="J82" s="83"/>
      <c r="K82" s="109"/>
      <c r="L82" s="109"/>
      <c r="M82" s="109"/>
      <c r="N82" s="109"/>
      <c r="O82" s="109"/>
      <c r="P82" s="109"/>
      <c r="Q82" s="109"/>
      <c r="R82" s="109"/>
      <c r="S82" s="447"/>
    </row>
    <row r="83" s="65" customFormat="1" ht="23.25" customHeight="1" spans="1:19">
      <c r="A83"/>
      <c r="B83" s="455"/>
      <c r="C83" s="83"/>
      <c r="D83" s="83"/>
      <c r="E83" s="83"/>
      <c r="F83" s="83"/>
      <c r="G83" s="83"/>
      <c r="H83" s="83"/>
      <c r="I83" s="83"/>
      <c r="J83" s="83"/>
      <c r="K83" s="109"/>
      <c r="L83" s="109"/>
      <c r="M83" s="109"/>
      <c r="N83" s="109"/>
      <c r="O83" s="109"/>
      <c r="P83" s="109"/>
      <c r="Q83" s="109"/>
      <c r="R83" s="109"/>
      <c r="S83" s="447"/>
    </row>
    <row r="84" s="65" customFormat="1" ht="23.25" customHeight="1" spans="1:19">
      <c r="A84"/>
      <c r="B84" s="455"/>
      <c r="C84" s="83"/>
      <c r="D84" s="83"/>
      <c r="E84" s="83"/>
      <c r="F84" s="83"/>
      <c r="G84" s="83"/>
      <c r="H84" s="83"/>
      <c r="I84" s="83"/>
      <c r="J84" s="83"/>
      <c r="K84" s="109"/>
      <c r="L84" s="109"/>
      <c r="M84" s="109"/>
      <c r="N84" s="109"/>
      <c r="O84" s="109"/>
      <c r="P84" s="109"/>
      <c r="Q84" s="109"/>
      <c r="R84" s="109"/>
      <c r="S84" s="447"/>
    </row>
    <row r="85" s="65" customFormat="1" ht="23.25" customHeight="1" spans="1:19">
      <c r="A85"/>
      <c r="B85" s="455"/>
      <c r="C85" s="83"/>
      <c r="D85" s="83"/>
      <c r="E85" s="83"/>
      <c r="F85" s="83"/>
      <c r="G85" s="83"/>
      <c r="H85" s="83"/>
      <c r="I85" s="83"/>
      <c r="J85" s="83"/>
      <c r="K85" s="109"/>
      <c r="L85" s="109"/>
      <c r="M85" s="109"/>
      <c r="N85" s="109"/>
      <c r="O85" s="109"/>
      <c r="P85" s="109"/>
      <c r="Q85" s="109"/>
      <c r="R85" s="109"/>
      <c r="S85" s="447"/>
    </row>
    <row r="86" s="65" customFormat="1" ht="23.25" customHeight="1" spans="1:19">
      <c r="A86"/>
      <c r="B86" s="456"/>
      <c r="C86" s="457"/>
      <c r="D86" s="457"/>
      <c r="E86" s="457"/>
      <c r="F86" s="457"/>
      <c r="G86" s="457"/>
      <c r="H86" s="457"/>
      <c r="I86" s="457"/>
      <c r="J86" s="457"/>
      <c r="K86" s="671"/>
      <c r="L86" s="671"/>
      <c r="M86" s="671"/>
      <c r="N86" s="671"/>
      <c r="O86" s="671"/>
      <c r="P86" s="671"/>
      <c r="Q86" s="671"/>
      <c r="R86" s="671"/>
      <c r="S86" s="459"/>
    </row>
    <row r="87" s="65" customFormat="1" ht="23.25" customHeight="1" spans="1:19">
      <c r="A87"/>
      <c r="B87" s="343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  <row r="88" s="65" customFormat="1" ht="23.25" customHeight="1" spans="1:19">
      <c r="A88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="65" customFormat="1" ht="23.25" customHeight="1" spans="1:19">
      <c r="A89"/>
      <c r="B89" s="329"/>
      <c r="C89" s="458"/>
      <c r="D89" s="458"/>
      <c r="E89" s="458"/>
      <c r="F89" s="458"/>
      <c r="G89" s="458"/>
      <c r="H89" s="458"/>
      <c r="I89" s="458"/>
      <c r="J89" s="458"/>
      <c r="K89" s="181"/>
      <c r="L89" s="181"/>
      <c r="M89" s="181"/>
      <c r="N89" s="181"/>
      <c r="O89" s="181"/>
      <c r="P89" s="181"/>
      <c r="Q89" s="181"/>
      <c r="R89" s="181"/>
      <c r="S89" s="458"/>
    </row>
    <row r="90" s="65" customFormat="1" ht="23.25" customHeight="1" spans="1:19">
      <c r="A90"/>
      <c r="B90" s="453"/>
      <c r="C90" s="454"/>
      <c r="D90" s="454"/>
      <c r="E90" s="454"/>
      <c r="F90" s="454"/>
      <c r="G90" s="454"/>
      <c r="H90" s="454"/>
      <c r="I90" s="454"/>
      <c r="J90" s="454"/>
      <c r="K90" s="670"/>
      <c r="L90" s="670"/>
      <c r="M90" s="670"/>
      <c r="N90" s="670"/>
      <c r="O90" s="670"/>
      <c r="P90" s="670"/>
      <c r="Q90" s="670"/>
      <c r="R90" s="670"/>
      <c r="S90" s="73"/>
    </row>
    <row r="91" s="65" customFormat="1" ht="23.25" customHeight="1" spans="1:19">
      <c r="A91"/>
      <c r="B91" s="455"/>
      <c r="C91" s="83"/>
      <c r="D91" s="83"/>
      <c r="E91" s="83"/>
      <c r="F91" s="83"/>
      <c r="G91" s="83"/>
      <c r="H91" s="83"/>
      <c r="I91" s="83"/>
      <c r="J91" s="83"/>
      <c r="K91" s="204"/>
      <c r="L91" s="204"/>
      <c r="M91" s="204"/>
      <c r="N91" s="204"/>
      <c r="O91" s="204"/>
      <c r="P91" s="204"/>
      <c r="Q91" s="204"/>
      <c r="R91" s="204"/>
      <c r="S91" s="447"/>
    </row>
    <row r="92" s="65" customFormat="1" ht="23.25" customHeight="1" spans="1:19">
      <c r="A92"/>
      <c r="B92" s="455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204"/>
      <c r="S92" s="447"/>
    </row>
    <row r="93" s="65" customFormat="1" ht="23.25" customHeight="1" spans="1:19">
      <c r="A93"/>
      <c r="B93" s="456"/>
      <c r="C93" s="457"/>
      <c r="D93" s="457"/>
      <c r="E93" s="457"/>
      <c r="F93" s="457"/>
      <c r="G93" s="457"/>
      <c r="H93" s="457"/>
      <c r="I93" s="457"/>
      <c r="J93" s="457"/>
      <c r="K93" s="671"/>
      <c r="L93" s="671"/>
      <c r="M93" s="671"/>
      <c r="N93" s="671"/>
      <c r="O93" s="671"/>
      <c r="P93" s="671"/>
      <c r="Q93" s="671"/>
      <c r="R93" s="671"/>
      <c r="S93" s="447"/>
    </row>
    <row r="94" s="65" customFormat="1" ht="23.25" customHeight="1" spans="1:19">
      <c r="A94"/>
      <c r="B94" s="343"/>
      <c r="C94" s="112"/>
      <c r="D94" s="112"/>
      <c r="E94" s="112"/>
      <c r="F94" s="112"/>
      <c r="G94" s="112"/>
      <c r="H94" s="112"/>
      <c r="I94" s="112"/>
      <c r="J94" s="112"/>
      <c r="K94" s="181"/>
      <c r="L94" s="181"/>
      <c r="M94" s="181"/>
      <c r="N94" s="181"/>
      <c r="O94" s="181"/>
      <c r="P94" s="181"/>
      <c r="Q94" s="181"/>
      <c r="R94" s="181"/>
      <c r="S94" s="112"/>
    </row>
    <row r="95" s="65" customFormat="1" ht="23.25" customHeight="1" spans="1:19">
      <c r="A95"/>
      <c r="B95" s="112"/>
      <c r="C95" s="112"/>
      <c r="D95" s="112"/>
      <c r="E95" s="112"/>
      <c r="F95" s="112"/>
      <c r="G95" s="112"/>
      <c r="H95" s="112"/>
      <c r="I95" s="112"/>
      <c r="J95" s="112"/>
      <c r="K95" s="181"/>
      <c r="L95" s="181"/>
      <c r="M95" s="181"/>
      <c r="N95" s="181"/>
      <c r="O95" s="181"/>
      <c r="P95" s="181"/>
      <c r="Q95" s="181"/>
      <c r="R95" s="181"/>
      <c r="S95" s="112"/>
    </row>
    <row r="96" s="65" customFormat="1" ht="23.25" customHeight="1" spans="1:19">
      <c r="A96"/>
      <c r="B96" s="112"/>
      <c r="C96" s="112"/>
      <c r="D96" s="112"/>
      <c r="E96" s="112"/>
      <c r="F96" s="112"/>
      <c r="G96" s="112"/>
      <c r="H96" s="112"/>
      <c r="I96" s="112"/>
      <c r="J96" s="112"/>
      <c r="K96" s="181"/>
      <c r="L96" s="181"/>
      <c r="M96" s="181"/>
      <c r="N96" s="181"/>
      <c r="O96" s="181"/>
      <c r="P96" s="181"/>
      <c r="Q96" s="181"/>
      <c r="R96" s="181"/>
      <c r="S96" s="112"/>
    </row>
    <row r="97" s="65" customFormat="1" ht="23.25" customHeight="1" spans="1:19">
      <c r="A97"/>
      <c r="B97" s="112"/>
      <c r="C97" s="112"/>
      <c r="D97" s="112"/>
      <c r="E97" s="112"/>
      <c r="F97" s="112"/>
      <c r="G97" s="112"/>
      <c r="H97" s="112"/>
      <c r="I97" s="112"/>
      <c r="J97" s="112"/>
      <c r="K97" s="181"/>
      <c r="L97" s="181"/>
      <c r="M97" s="181"/>
      <c r="N97" s="181"/>
      <c r="O97" s="181"/>
      <c r="P97" s="181"/>
      <c r="Q97" s="181"/>
      <c r="R97" s="181"/>
      <c r="S97" s="112"/>
    </row>
    <row r="98" s="65" customFormat="1" ht="23.25" customHeight="1" spans="1:19">
      <c r="A98"/>
      <c r="B98" s="112"/>
      <c r="C98" s="112"/>
      <c r="D98" s="112"/>
      <c r="E98" s="112"/>
      <c r="F98" s="112"/>
      <c r="G98" s="112"/>
      <c r="H98" s="112"/>
      <c r="I98" s="112"/>
      <c r="J98" s="112"/>
      <c r="K98" s="181"/>
      <c r="L98" s="181"/>
      <c r="M98" s="181"/>
      <c r="N98" s="181"/>
      <c r="O98" s="181"/>
      <c r="P98" s="181"/>
      <c r="Q98" s="181"/>
      <c r="R98" s="181"/>
      <c r="S98" s="112"/>
    </row>
    <row r="99" s="65" customFormat="1" ht="23.25" customHeight="1" spans="1:19">
      <c r="A99"/>
      <c r="B99" s="112"/>
      <c r="C99" s="112"/>
      <c r="D99" s="112"/>
      <c r="E99" s="112"/>
      <c r="F99" s="112"/>
      <c r="G99" s="112"/>
      <c r="H99" s="112"/>
      <c r="I99" s="112"/>
      <c r="J99" s="112"/>
      <c r="K99" s="181"/>
      <c r="L99" s="181"/>
      <c r="M99" s="181"/>
      <c r="N99" s="181"/>
      <c r="O99" s="181"/>
      <c r="P99" s="181"/>
      <c r="Q99" s="181"/>
      <c r="R99" s="181"/>
      <c r="S99" s="112"/>
    </row>
    <row r="100" s="65" customFormat="1" ht="23.25" customHeight="1" spans="1:19">
      <c r="A100"/>
      <c r="B100" s="112"/>
      <c r="C100" s="112"/>
      <c r="D100" s="112"/>
      <c r="E100" s="112"/>
      <c r="F100" s="112"/>
      <c r="G100" s="112"/>
      <c r="H100" s="112"/>
      <c r="I100" s="112"/>
      <c r="J100" s="112"/>
      <c r="K100" s="181"/>
      <c r="L100" s="181"/>
      <c r="M100" s="181"/>
      <c r="N100" s="181"/>
      <c r="O100" s="181"/>
      <c r="P100" s="181"/>
      <c r="Q100" s="181"/>
      <c r="R100" s="181"/>
      <c r="S100" s="112"/>
    </row>
    <row r="101" s="65" customFormat="1" ht="23.25" customHeight="1" spans="1:19">
      <c r="A101"/>
      <c r="B101" s="112"/>
      <c r="C101" s="112"/>
      <c r="D101" s="112"/>
      <c r="E101" s="112"/>
      <c r="F101" s="112"/>
      <c r="G101" s="112"/>
      <c r="H101" s="112"/>
      <c r="I101" s="112"/>
      <c r="J101" s="112"/>
      <c r="K101" s="181"/>
      <c r="L101" s="181"/>
      <c r="M101" s="181"/>
      <c r="N101" s="181"/>
      <c r="O101" s="181"/>
      <c r="P101" s="181"/>
      <c r="Q101" s="181"/>
      <c r="R101" s="181"/>
      <c r="S101" s="112"/>
    </row>
    <row r="102" s="65" customFormat="1" ht="23.25" customHeight="1" spans="1:19">
      <c r="A102"/>
      <c r="B102" s="112"/>
      <c r="C102" s="112"/>
      <c r="D102" s="112"/>
      <c r="E102" s="112"/>
      <c r="F102" s="112"/>
      <c r="G102" s="112"/>
      <c r="H102" s="112"/>
      <c r="I102" s="112"/>
      <c r="J102" s="112"/>
      <c r="K102" s="181"/>
      <c r="L102" s="181"/>
      <c r="M102" s="181"/>
      <c r="N102" s="181"/>
      <c r="O102" s="181"/>
      <c r="P102" s="181"/>
      <c r="Q102" s="181"/>
      <c r="R102" s="181"/>
      <c r="S102" s="112"/>
    </row>
    <row r="103" s="65" customFormat="1" ht="23.25" customHeight="1" spans="1:19">
      <c r="A103"/>
      <c r="B103" s="112"/>
      <c r="C103" s="112"/>
      <c r="D103" s="112"/>
      <c r="E103" s="112"/>
      <c r="F103" s="112"/>
      <c r="G103" s="112"/>
      <c r="H103" s="112"/>
      <c r="I103" s="112"/>
      <c r="J103" s="112"/>
      <c r="K103" s="181"/>
      <c r="L103" s="181"/>
      <c r="M103" s="181"/>
      <c r="N103" s="181"/>
      <c r="O103" s="181"/>
      <c r="P103" s="181"/>
      <c r="Q103" s="181"/>
      <c r="R103" s="181"/>
      <c r="S103" s="112"/>
    </row>
    <row r="104" s="65" customFormat="1" ht="23.25" customHeight="1" spans="1:19">
      <c r="A104"/>
      <c r="B104" s="112"/>
      <c r="C104" s="112"/>
      <c r="D104" s="112"/>
      <c r="E104" s="112"/>
      <c r="F104" s="112"/>
      <c r="G104" s="112"/>
      <c r="H104" s="112"/>
      <c r="I104" s="112"/>
      <c r="J104" s="112"/>
      <c r="K104" s="181"/>
      <c r="L104" s="181"/>
      <c r="M104" s="181"/>
      <c r="N104" s="181"/>
      <c r="O104" s="181"/>
      <c r="P104" s="181"/>
      <c r="Q104" s="181"/>
      <c r="R104" s="181"/>
      <c r="S104" s="112"/>
    </row>
    <row r="105" s="65" customFormat="1" ht="23.25" customHeight="1" spans="1:19">
      <c r="A105"/>
      <c r="B105" s="112"/>
      <c r="C105" s="112"/>
      <c r="D105" s="112"/>
      <c r="E105" s="112"/>
      <c r="F105" s="112"/>
      <c r="G105" s="112"/>
      <c r="H105" s="112"/>
      <c r="I105" s="112"/>
      <c r="J105" s="112"/>
      <c r="K105" s="181"/>
      <c r="L105" s="181"/>
      <c r="M105" s="181"/>
      <c r="N105" s="181"/>
      <c r="O105" s="181"/>
      <c r="P105" s="181"/>
      <c r="Q105" s="181"/>
      <c r="R105" s="181"/>
      <c r="S105" s="112"/>
    </row>
    <row r="106" s="65" customFormat="1" ht="23.25" customHeight="1" spans="1:19">
      <c r="A106"/>
      <c r="B106" s="112"/>
      <c r="C106" s="112"/>
      <c r="D106" s="112"/>
      <c r="E106" s="112"/>
      <c r="F106" s="112"/>
      <c r="G106" s="112"/>
      <c r="H106" s="112"/>
      <c r="I106" s="112"/>
      <c r="J106" s="112"/>
      <c r="K106" s="181"/>
      <c r="L106" s="181"/>
      <c r="M106" s="181"/>
      <c r="N106" s="181"/>
      <c r="O106" s="181"/>
      <c r="P106" s="181"/>
      <c r="Q106" s="181"/>
      <c r="R106" s="181"/>
      <c r="S106" s="112"/>
    </row>
    <row r="107" s="65" customFormat="1" ht="23.25" customHeight="1" spans="1:19">
      <c r="A107"/>
      <c r="B107" s="112"/>
      <c r="C107" s="112"/>
      <c r="D107" s="112"/>
      <c r="E107" s="112"/>
      <c r="F107" s="112"/>
      <c r="G107" s="112"/>
      <c r="H107" s="112"/>
      <c r="I107" s="112"/>
      <c r="J107" s="112"/>
      <c r="K107" s="181"/>
      <c r="L107" s="181"/>
      <c r="M107" s="181"/>
      <c r="N107" s="181"/>
      <c r="O107" s="181"/>
      <c r="P107" s="181"/>
      <c r="Q107" s="181"/>
      <c r="R107" s="181"/>
      <c r="S107" s="112"/>
    </row>
    <row r="108" s="65" customFormat="1" ht="23.25" customHeight="1" spans="1:19">
      <c r="A108"/>
      <c r="B108" s="112"/>
      <c r="C108" s="112"/>
      <c r="D108" s="112"/>
      <c r="E108" s="112"/>
      <c r="F108" s="112"/>
      <c r="G108" s="112"/>
      <c r="H108" s="112"/>
      <c r="I108" s="112"/>
      <c r="J108" s="112"/>
      <c r="K108" s="181"/>
      <c r="L108" s="181"/>
      <c r="M108" s="181"/>
      <c r="N108" s="181"/>
      <c r="O108" s="181"/>
      <c r="P108" s="181"/>
      <c r="Q108" s="181"/>
      <c r="R108" s="181"/>
      <c r="S108" s="112"/>
    </row>
    <row r="109" s="65" customFormat="1" ht="23.25" customHeight="1" spans="1:19">
      <c r="A109"/>
      <c r="B109" s="112"/>
      <c r="C109" s="112"/>
      <c r="D109" s="112"/>
      <c r="E109" s="112"/>
      <c r="F109" s="112"/>
      <c r="G109" s="112"/>
      <c r="H109" s="112"/>
      <c r="I109" s="112"/>
      <c r="J109" s="112"/>
      <c r="K109" s="181"/>
      <c r="L109" s="181"/>
      <c r="M109" s="181"/>
      <c r="N109" s="181"/>
      <c r="O109" s="181"/>
      <c r="P109" s="181"/>
      <c r="Q109" s="181"/>
      <c r="R109" s="181"/>
      <c r="S109" s="112"/>
    </row>
    <row r="110" s="65" customFormat="1" ht="23.25" customHeight="1" spans="1:19">
      <c r="A110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</row>
    <row r="111" s="65" customFormat="1" ht="23.25" customHeight="1" spans="1:19">
      <c r="A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="65" customFormat="1" ht="23.25" customHeight="1" spans="1:19">
      <c r="A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="65" customFormat="1" ht="23.25" customHeight="1" spans="1:19">
      <c r="A113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="65" customFormat="1" ht="23.25" customHeight="1" spans="1:19">
      <c r="A114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="65" customFormat="1" ht="23.25" customHeight="1" spans="1:19">
      <c r="A115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="65" customFormat="1" ht="23.25" customHeight="1" spans="1:19">
      <c r="A116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="65" customFormat="1" ht="23.25" customHeight="1" spans="1:19">
      <c r="A117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="65" customFormat="1" ht="23.25" customHeight="1" spans="1:19">
      <c r="A118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="65" customFormat="1" ht="23.25" customHeight="1" spans="1:19">
      <c r="A119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="65" customFormat="1" ht="23.25" customHeight="1" spans="1:19">
      <c r="A120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="65" customFormat="1" ht="23.25" customHeight="1" spans="1:19">
      <c r="A12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="65" customFormat="1" ht="23.25" customHeight="1" spans="1:19">
      <c r="A12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="65" customFormat="1" ht="23.25" customHeight="1" spans="1:19">
      <c r="A123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="65" customFormat="1" ht="23.25" customHeight="1" spans="1:19">
      <c r="A124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="65" customFormat="1" ht="23.25" customHeight="1" spans="1:19">
      <c r="A125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="65" customFormat="1" ht="23.25" customHeight="1" spans="1:19">
      <c r="A126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="65" customFormat="1" ht="23.25" customHeight="1" spans="1:1">
      <c r="A127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184"/>
  <sheetViews>
    <sheetView showGridLines="0" zoomScale="85" zoomScaleNormal="85" workbookViewId="0">
      <selection activeCell="J11" sqref="J11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322</v>
      </c>
      <c r="B12" s="21"/>
      <c r="C12" s="21"/>
      <c r="D12" s="21"/>
      <c r="E12" s="21"/>
      <c r="F12" s="22"/>
      <c r="G12" s="20" t="s">
        <v>323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134</v>
      </c>
      <c r="B27" s="54"/>
      <c r="C27" s="55"/>
      <c r="D27" s="56"/>
      <c r="E27" s="56"/>
      <c r="F27" s="57"/>
      <c r="G27" s="53" t="s">
        <v>134</v>
      </c>
      <c r="H27" s="58"/>
      <c r="I27" s="62"/>
      <c r="J27" s="62"/>
      <c r="K27" s="63"/>
    </row>
    <row r="28" ht="50.1" customHeight="1" spans="1:11">
      <c r="A28" s="20" t="s">
        <v>324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134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1:11">
      <c r="A44" s="13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23.25" customHeight="1" spans="1:11">
      <c r="A45" s="139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ht="23.25" customHeight="1" spans="1:11">
      <c r="A46" s="139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237"/>
  <sheetViews>
    <sheetView showGridLines="0" zoomScale="70" zoomScaleNormal="70" workbookViewId="0">
      <selection activeCell="G16" sqref="G16"/>
    </sheetView>
  </sheetViews>
  <sheetFormatPr defaultColWidth="0" defaultRowHeight="15"/>
  <cols>
    <col min="1" max="1" width="2.71428571428571" customWidth="1"/>
    <col min="2" max="2" width="48.7142857142857" customWidth="1"/>
    <col min="3" max="4" width="12.7142857142857" customWidth="1"/>
    <col min="5" max="5" width="13.7142857142857" customWidth="1"/>
    <col min="6" max="6" width="34" customWidth="1"/>
    <col min="7" max="7" width="65.5714285714286" customWidth="1"/>
    <col min="8" max="8" width="12.7142857142857" customWidth="1"/>
    <col min="9" max="10" width="9.14285714285714" customWidth="1"/>
    <col min="11" max="11" width="8.5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23.25" customHeight="1" spans="2:4">
      <c r="B12" s="841" t="s">
        <v>0</v>
      </c>
      <c r="C12" s="842"/>
      <c r="D12" s="842"/>
    </row>
    <row r="13" ht="23.25" customHeight="1" spans="2:4">
      <c r="B13" s="843" t="s">
        <v>1</v>
      </c>
      <c r="C13" s="844" t="s">
        <v>2</v>
      </c>
      <c r="D13" s="844"/>
    </row>
    <row r="14" ht="23.25" customHeight="1" spans="2:4">
      <c r="B14" s="845"/>
      <c r="C14" s="846" t="s">
        <v>3</v>
      </c>
      <c r="D14" s="846" t="s">
        <v>4</v>
      </c>
    </row>
    <row r="15" ht="23.25" customHeight="1" spans="2:4">
      <c r="B15" s="847" t="s">
        <v>5</v>
      </c>
      <c r="C15" s="848">
        <v>3</v>
      </c>
      <c r="D15" s="848">
        <v>0</v>
      </c>
    </row>
    <row r="16" ht="23.25" customHeight="1" spans="2:4">
      <c r="B16" s="849">
        <v>3</v>
      </c>
      <c r="C16" s="850">
        <v>8</v>
      </c>
      <c r="D16" s="850">
        <v>0</v>
      </c>
    </row>
    <row r="17" ht="23.25" customHeight="1" spans="2:4">
      <c r="B17" s="851">
        <v>4</v>
      </c>
      <c r="C17" s="850">
        <v>9</v>
      </c>
      <c r="D17" s="850">
        <v>8</v>
      </c>
    </row>
    <row r="18" ht="23.25" customHeight="1" spans="2:4">
      <c r="B18" s="851">
        <v>5</v>
      </c>
      <c r="C18" s="850">
        <v>4</v>
      </c>
      <c r="D18" s="850">
        <v>3</v>
      </c>
    </row>
    <row r="19" ht="23.25" customHeight="1" spans="2:4">
      <c r="B19" s="852" t="s">
        <v>6</v>
      </c>
      <c r="C19" s="852">
        <f>SUM(C15:C18)</f>
        <v>24</v>
      </c>
      <c r="D19" s="852">
        <f>SUM(D15:D18)</f>
        <v>11</v>
      </c>
    </row>
    <row r="20" ht="23.25" customHeight="1" spans="2:4">
      <c r="B20" s="35" t="s">
        <v>7</v>
      </c>
      <c r="C20" s="853"/>
      <c r="D20" s="853"/>
    </row>
    <row r="21" ht="23.25" customHeight="1"/>
    <row r="22" ht="23.25" customHeight="1"/>
    <row r="23" ht="23.25" customHeight="1" spans="2:8">
      <c r="B23" s="854" t="s">
        <v>8</v>
      </c>
      <c r="C23" s="855"/>
      <c r="D23" s="67"/>
      <c r="E23" s="243"/>
      <c r="F23" s="855"/>
      <c r="G23" s="855"/>
      <c r="H23" s="856"/>
    </row>
    <row r="24" ht="23.25" customHeight="1" spans="2:8">
      <c r="B24" s="857" t="s">
        <v>9</v>
      </c>
      <c r="C24" s="858" t="s">
        <v>10</v>
      </c>
      <c r="D24" s="858" t="s">
        <v>11</v>
      </c>
      <c r="E24" s="858" t="s">
        <v>12</v>
      </c>
      <c r="F24" s="858" t="s">
        <v>13</v>
      </c>
      <c r="G24" s="859" t="s">
        <v>14</v>
      </c>
      <c r="H24" s="860" t="s">
        <v>15</v>
      </c>
    </row>
    <row r="25" ht="23.25" customHeight="1" spans="2:8">
      <c r="B25" s="220" t="s">
        <v>16</v>
      </c>
      <c r="C25" s="544" t="s">
        <v>17</v>
      </c>
      <c r="D25" s="196" t="s">
        <v>18</v>
      </c>
      <c r="E25" s="196">
        <v>1994</v>
      </c>
      <c r="F25" s="196" t="s">
        <v>19</v>
      </c>
      <c r="G25" s="544" t="s">
        <v>20</v>
      </c>
      <c r="H25" s="262">
        <v>5</v>
      </c>
    </row>
    <row r="26" ht="23.25" customHeight="1" spans="2:8">
      <c r="B26" s="220" t="s">
        <v>21</v>
      </c>
      <c r="C26" s="544" t="s">
        <v>22</v>
      </c>
      <c r="D26" s="196" t="s">
        <v>18</v>
      </c>
      <c r="E26" s="196">
        <v>1999</v>
      </c>
      <c r="F26" s="196" t="s">
        <v>23</v>
      </c>
      <c r="G26" s="544" t="s">
        <v>24</v>
      </c>
      <c r="H26" s="262">
        <v>4</v>
      </c>
    </row>
    <row r="27" ht="23.25" customHeight="1" spans="2:8">
      <c r="B27" s="220" t="s">
        <v>25</v>
      </c>
      <c r="C27" s="544" t="s">
        <v>26</v>
      </c>
      <c r="D27" s="196" t="s">
        <v>18</v>
      </c>
      <c r="E27" s="196">
        <v>2002</v>
      </c>
      <c r="F27" s="196" t="s">
        <v>27</v>
      </c>
      <c r="G27" s="544" t="s">
        <v>28</v>
      </c>
      <c r="H27" s="262">
        <v>4</v>
      </c>
    </row>
    <row r="28" ht="23.25" customHeight="1" spans="2:8">
      <c r="B28" s="220" t="s">
        <v>16</v>
      </c>
      <c r="C28" s="544" t="s">
        <v>17</v>
      </c>
      <c r="D28" s="196" t="s">
        <v>29</v>
      </c>
      <c r="E28" s="196">
        <v>2003</v>
      </c>
      <c r="F28" s="196" t="s">
        <v>30</v>
      </c>
      <c r="G28" s="544" t="s">
        <v>20</v>
      </c>
      <c r="H28" s="262">
        <v>5</v>
      </c>
    </row>
    <row r="29" ht="23.25" customHeight="1" spans="2:8">
      <c r="B29" s="220" t="s">
        <v>31</v>
      </c>
      <c r="C29" s="544" t="s">
        <v>22</v>
      </c>
      <c r="D29" s="196" t="s">
        <v>18</v>
      </c>
      <c r="E29" s="196">
        <v>2007</v>
      </c>
      <c r="F29" s="196" t="s">
        <v>32</v>
      </c>
      <c r="G29" s="544" t="s">
        <v>33</v>
      </c>
      <c r="H29" s="262">
        <v>4</v>
      </c>
    </row>
    <row r="30" ht="23.25" customHeight="1" spans="2:8">
      <c r="B30" s="220" t="s">
        <v>34</v>
      </c>
      <c r="C30" s="544" t="s">
        <v>35</v>
      </c>
      <c r="D30" s="196" t="s">
        <v>18</v>
      </c>
      <c r="E30" s="196">
        <v>2008</v>
      </c>
      <c r="F30" s="196" t="s">
        <v>36</v>
      </c>
      <c r="G30" s="544" t="s">
        <v>37</v>
      </c>
      <c r="H30" s="262">
        <v>5</v>
      </c>
    </row>
    <row r="31" ht="23.25" customHeight="1" spans="2:8">
      <c r="B31" s="220" t="s">
        <v>38</v>
      </c>
      <c r="C31" s="544" t="s">
        <v>39</v>
      </c>
      <c r="D31" s="196" t="s">
        <v>18</v>
      </c>
      <c r="E31" s="196">
        <v>2009</v>
      </c>
      <c r="F31" s="196" t="s">
        <v>40</v>
      </c>
      <c r="G31" s="544" t="s">
        <v>41</v>
      </c>
      <c r="H31" s="262">
        <v>5</v>
      </c>
    </row>
    <row r="32" ht="23.25" customHeight="1" spans="2:8">
      <c r="B32" s="220" t="s">
        <v>42</v>
      </c>
      <c r="C32" s="544" t="s">
        <v>43</v>
      </c>
      <c r="D32" s="196" t="s">
        <v>18</v>
      </c>
      <c r="E32" s="196">
        <v>2009</v>
      </c>
      <c r="F32" s="196" t="s">
        <v>44</v>
      </c>
      <c r="G32" s="861" t="s">
        <v>45</v>
      </c>
      <c r="H32" s="262">
        <v>4</v>
      </c>
    </row>
    <row r="33" ht="23.25" customHeight="1" spans="2:8">
      <c r="B33" s="220" t="s">
        <v>46</v>
      </c>
      <c r="C33" s="544" t="s">
        <v>17</v>
      </c>
      <c r="D33" s="196" t="s">
        <v>18</v>
      </c>
      <c r="E33" s="196">
        <v>2009</v>
      </c>
      <c r="F33" s="196" t="s">
        <v>47</v>
      </c>
      <c r="G33" s="544" t="s">
        <v>48</v>
      </c>
      <c r="H33" s="262">
        <v>4</v>
      </c>
    </row>
    <row r="34" ht="23.25" customHeight="1" spans="2:8">
      <c r="B34" s="220" t="s">
        <v>49</v>
      </c>
      <c r="C34" s="544" t="s">
        <v>50</v>
      </c>
      <c r="D34" s="196" t="s">
        <v>18</v>
      </c>
      <c r="E34" s="196">
        <v>2010</v>
      </c>
      <c r="F34" s="196" t="s">
        <v>51</v>
      </c>
      <c r="G34" s="544" t="s">
        <v>52</v>
      </c>
      <c r="H34" s="262">
        <v>4</v>
      </c>
    </row>
    <row r="35" ht="23.25" customHeight="1" spans="2:8">
      <c r="B35" s="220" t="s">
        <v>25</v>
      </c>
      <c r="C35" s="544" t="s">
        <v>26</v>
      </c>
      <c r="D35" s="196" t="s">
        <v>29</v>
      </c>
      <c r="E35" s="196">
        <v>2010</v>
      </c>
      <c r="F35" s="196" t="s">
        <v>53</v>
      </c>
      <c r="G35" s="544" t="s">
        <v>28</v>
      </c>
      <c r="H35" s="262">
        <v>4</v>
      </c>
    </row>
    <row r="36" ht="23.25" customHeight="1" spans="2:8">
      <c r="B36" s="220" t="s">
        <v>54</v>
      </c>
      <c r="C36" s="544" t="s">
        <v>55</v>
      </c>
      <c r="D36" s="196" t="s">
        <v>18</v>
      </c>
      <c r="E36" s="196">
        <v>2011</v>
      </c>
      <c r="F36" s="196" t="s">
        <v>56</v>
      </c>
      <c r="G36" s="544" t="s">
        <v>57</v>
      </c>
      <c r="H36" s="262">
        <v>4</v>
      </c>
    </row>
    <row r="37" ht="23.25" customHeight="1" spans="2:8">
      <c r="B37" s="220" t="s">
        <v>58</v>
      </c>
      <c r="C37" s="544" t="s">
        <v>22</v>
      </c>
      <c r="D37" s="196" t="s">
        <v>18</v>
      </c>
      <c r="E37" s="196">
        <v>2011</v>
      </c>
      <c r="F37" s="196" t="s">
        <v>59</v>
      </c>
      <c r="G37" s="861" t="s">
        <v>60</v>
      </c>
      <c r="H37" s="262">
        <v>3</v>
      </c>
    </row>
    <row r="38" ht="23.25" customHeight="1" spans="2:8">
      <c r="B38" s="220" t="s">
        <v>61</v>
      </c>
      <c r="C38" s="544" t="s">
        <v>26</v>
      </c>
      <c r="D38" s="196" t="s">
        <v>18</v>
      </c>
      <c r="E38" s="196">
        <v>2011</v>
      </c>
      <c r="F38" s="196" t="s">
        <v>62</v>
      </c>
      <c r="G38" s="544" t="s">
        <v>63</v>
      </c>
      <c r="H38" s="262">
        <v>3</v>
      </c>
    </row>
    <row r="39" ht="23.25" customHeight="1" spans="2:8">
      <c r="B39" s="220" t="s">
        <v>21</v>
      </c>
      <c r="C39" s="544" t="s">
        <v>22</v>
      </c>
      <c r="D39" s="196" t="s">
        <v>29</v>
      </c>
      <c r="E39" s="196">
        <v>2011</v>
      </c>
      <c r="F39" s="196" t="s">
        <v>64</v>
      </c>
      <c r="G39" s="544" t="s">
        <v>65</v>
      </c>
      <c r="H39" s="262">
        <v>4</v>
      </c>
    </row>
    <row r="40" ht="23.25" customHeight="1" spans="2:8">
      <c r="B40" s="220" t="s">
        <v>66</v>
      </c>
      <c r="C40" s="544" t="s">
        <v>39</v>
      </c>
      <c r="D40" s="196" t="s">
        <v>67</v>
      </c>
      <c r="E40" s="196">
        <v>2011</v>
      </c>
      <c r="F40" s="196" t="s">
        <v>68</v>
      </c>
      <c r="G40" s="544" t="s">
        <v>69</v>
      </c>
      <c r="H40" s="262">
        <v>5</v>
      </c>
    </row>
    <row r="41" ht="23.25" customHeight="1" spans="2:8">
      <c r="B41" s="220" t="s">
        <v>70</v>
      </c>
      <c r="C41" s="544" t="s">
        <v>39</v>
      </c>
      <c r="D41" s="196" t="s">
        <v>18</v>
      </c>
      <c r="E41" s="196">
        <v>2011</v>
      </c>
      <c r="F41" s="196" t="s">
        <v>71</v>
      </c>
      <c r="G41" s="544" t="s">
        <v>72</v>
      </c>
      <c r="H41" s="262">
        <v>4</v>
      </c>
    </row>
    <row r="42" ht="23.25" customHeight="1" spans="2:8">
      <c r="B42" s="220" t="s">
        <v>73</v>
      </c>
      <c r="C42" s="544" t="s">
        <v>17</v>
      </c>
      <c r="D42" s="196" t="s">
        <v>18</v>
      </c>
      <c r="E42" s="196">
        <v>2012</v>
      </c>
      <c r="F42" s="196" t="s">
        <v>74</v>
      </c>
      <c r="G42" s="544" t="s">
        <v>75</v>
      </c>
      <c r="H42" s="262">
        <v>3</v>
      </c>
    </row>
    <row r="43" ht="23.25" customHeight="1" spans="2:8">
      <c r="B43" s="220" t="s">
        <v>31</v>
      </c>
      <c r="C43" s="544" t="s">
        <v>22</v>
      </c>
      <c r="D43" s="196" t="s">
        <v>29</v>
      </c>
      <c r="E43" s="196">
        <v>2013</v>
      </c>
      <c r="F43" s="196" t="s">
        <v>76</v>
      </c>
      <c r="G43" s="544" t="s">
        <v>77</v>
      </c>
      <c r="H43" s="262">
        <v>4</v>
      </c>
    </row>
    <row r="44" ht="23.25" customHeight="1" spans="2:8">
      <c r="B44" s="220" t="s">
        <v>78</v>
      </c>
      <c r="C44" s="544" t="s">
        <v>26</v>
      </c>
      <c r="D44" s="196" t="s">
        <v>29</v>
      </c>
      <c r="E44" s="196">
        <v>2013</v>
      </c>
      <c r="F44" s="196" t="s">
        <v>79</v>
      </c>
      <c r="G44" s="544" t="s">
        <v>80</v>
      </c>
      <c r="H44" s="262">
        <v>4</v>
      </c>
    </row>
    <row r="45" ht="23.25" customHeight="1" spans="2:8">
      <c r="B45" s="220" t="s">
        <v>81</v>
      </c>
      <c r="C45" s="544" t="s">
        <v>22</v>
      </c>
      <c r="D45" s="196" t="s">
        <v>18</v>
      </c>
      <c r="E45" s="196">
        <v>2013</v>
      </c>
      <c r="F45" s="196" t="s">
        <v>82</v>
      </c>
      <c r="G45" s="544" t="s">
        <v>83</v>
      </c>
      <c r="H45" s="262">
        <v>3</v>
      </c>
    </row>
    <row r="46" ht="23.25" customHeight="1" spans="2:8">
      <c r="B46" s="220" t="s">
        <v>38</v>
      </c>
      <c r="C46" s="544" t="s">
        <v>39</v>
      </c>
      <c r="D46" s="196" t="s">
        <v>29</v>
      </c>
      <c r="E46" s="196">
        <v>2014</v>
      </c>
      <c r="F46" s="196" t="s">
        <v>84</v>
      </c>
      <c r="G46" s="544" t="s">
        <v>41</v>
      </c>
      <c r="H46" s="262">
        <v>5</v>
      </c>
    </row>
    <row r="47" ht="23.25" customHeight="1" spans="2:8">
      <c r="B47" s="220" t="s">
        <v>49</v>
      </c>
      <c r="C47" s="544" t="s">
        <v>50</v>
      </c>
      <c r="D47" s="196" t="s">
        <v>29</v>
      </c>
      <c r="E47" s="196">
        <v>2014</v>
      </c>
      <c r="F47" s="196" t="s">
        <v>85</v>
      </c>
      <c r="G47" s="544" t="s">
        <v>86</v>
      </c>
      <c r="H47" s="262">
        <v>4</v>
      </c>
    </row>
    <row r="48" ht="30" customHeight="1" spans="2:8">
      <c r="B48" s="220" t="s">
        <v>87</v>
      </c>
      <c r="C48" s="544" t="s">
        <v>55</v>
      </c>
      <c r="D48" s="196" t="s">
        <v>67</v>
      </c>
      <c r="E48" s="196">
        <v>2014</v>
      </c>
      <c r="F48" s="196" t="s">
        <v>88</v>
      </c>
      <c r="G48" s="662" t="s">
        <v>89</v>
      </c>
      <c r="H48" s="262">
        <v>3</v>
      </c>
    </row>
    <row r="49" ht="23.25" customHeight="1" spans="2:8">
      <c r="B49" s="220" t="s">
        <v>34</v>
      </c>
      <c r="C49" s="544" t="s">
        <v>35</v>
      </c>
      <c r="D49" s="196" t="s">
        <v>29</v>
      </c>
      <c r="E49" s="196">
        <v>2014</v>
      </c>
      <c r="F49" s="196" t="s">
        <v>90</v>
      </c>
      <c r="G49" s="544" t="s">
        <v>91</v>
      </c>
      <c r="H49" s="262">
        <v>5</v>
      </c>
    </row>
    <row r="50" ht="23.25" customHeight="1" spans="2:8">
      <c r="B50" s="220" t="s">
        <v>92</v>
      </c>
      <c r="C50" s="544" t="s">
        <v>39</v>
      </c>
      <c r="D50" s="196" t="s">
        <v>67</v>
      </c>
      <c r="E50" s="196">
        <v>2014</v>
      </c>
      <c r="F50" s="196" t="s">
        <v>93</v>
      </c>
      <c r="G50" s="544" t="s">
        <v>94</v>
      </c>
      <c r="H50" s="262">
        <v>4</v>
      </c>
    </row>
    <row r="51" ht="23.25" customHeight="1" spans="2:8">
      <c r="B51" s="220" t="s">
        <v>95</v>
      </c>
      <c r="C51" s="544" t="s">
        <v>22</v>
      </c>
      <c r="D51" s="196" t="s">
        <v>18</v>
      </c>
      <c r="E51" s="196">
        <v>2016</v>
      </c>
      <c r="F51" s="196" t="s">
        <v>96</v>
      </c>
      <c r="G51" s="544" t="s">
        <v>97</v>
      </c>
      <c r="H51" s="262">
        <v>3</v>
      </c>
    </row>
    <row r="52" ht="23.25" customHeight="1" spans="2:8">
      <c r="B52" s="220" t="s">
        <v>98</v>
      </c>
      <c r="C52" s="544" t="s">
        <v>99</v>
      </c>
      <c r="D52" s="196" t="s">
        <v>18</v>
      </c>
      <c r="E52" s="196">
        <v>2016</v>
      </c>
      <c r="F52" s="196" t="s">
        <v>100</v>
      </c>
      <c r="G52" s="544" t="s">
        <v>101</v>
      </c>
      <c r="H52" s="262">
        <v>3</v>
      </c>
    </row>
    <row r="53" ht="23.25" customHeight="1" spans="2:8">
      <c r="B53" s="220" t="s">
        <v>102</v>
      </c>
      <c r="C53" s="544" t="s">
        <v>103</v>
      </c>
      <c r="D53" s="196" t="s">
        <v>18</v>
      </c>
      <c r="E53" s="196">
        <v>2016</v>
      </c>
      <c r="F53" s="196" t="s">
        <v>104</v>
      </c>
      <c r="G53" s="544" t="s">
        <v>105</v>
      </c>
      <c r="H53" s="262">
        <v>3</v>
      </c>
    </row>
    <row r="54" ht="23.25" customHeight="1" spans="2:8">
      <c r="B54" s="220" t="s">
        <v>70</v>
      </c>
      <c r="C54" s="544" t="s">
        <v>39</v>
      </c>
      <c r="D54" s="196" t="s">
        <v>29</v>
      </c>
      <c r="E54" s="196">
        <v>2017</v>
      </c>
      <c r="F54" s="196" t="s">
        <v>106</v>
      </c>
      <c r="G54" s="544" t="s">
        <v>72</v>
      </c>
      <c r="H54" s="262">
        <v>4</v>
      </c>
    </row>
    <row r="55" ht="23.25" customHeight="1" spans="2:8">
      <c r="B55" s="220" t="s">
        <v>54</v>
      </c>
      <c r="C55" s="544" t="s">
        <v>55</v>
      </c>
      <c r="D55" s="196" t="s">
        <v>29</v>
      </c>
      <c r="E55" s="196">
        <v>2019</v>
      </c>
      <c r="F55" s="196" t="s">
        <v>107</v>
      </c>
      <c r="G55" s="861" t="s">
        <v>57</v>
      </c>
      <c r="H55" s="262">
        <v>4</v>
      </c>
    </row>
    <row r="56" ht="23.25" customHeight="1" spans="2:8">
      <c r="B56" s="220" t="s">
        <v>108</v>
      </c>
      <c r="C56" s="544" t="s">
        <v>50</v>
      </c>
      <c r="D56" s="196" t="s">
        <v>18</v>
      </c>
      <c r="E56" s="196">
        <v>2019</v>
      </c>
      <c r="F56" s="196" t="s">
        <v>109</v>
      </c>
      <c r="G56" s="861" t="s">
        <v>110</v>
      </c>
      <c r="H56" s="262" t="s">
        <v>111</v>
      </c>
    </row>
    <row r="57" ht="23.25" customHeight="1" spans="2:8">
      <c r="B57" s="220" t="s">
        <v>112</v>
      </c>
      <c r="C57" s="544" t="s">
        <v>113</v>
      </c>
      <c r="D57" s="196" t="s">
        <v>18</v>
      </c>
      <c r="E57" s="196">
        <v>2019</v>
      </c>
      <c r="F57" s="196" t="s">
        <v>114</v>
      </c>
      <c r="G57" s="861" t="s">
        <v>115</v>
      </c>
      <c r="H57" s="262" t="s">
        <v>111</v>
      </c>
    </row>
    <row r="58" ht="23.25" customHeight="1" spans="2:8">
      <c r="B58" s="220" t="s">
        <v>46</v>
      </c>
      <c r="C58" s="544" t="s">
        <v>17</v>
      </c>
      <c r="D58" s="196" t="s">
        <v>29</v>
      </c>
      <c r="E58" s="196">
        <v>2019</v>
      </c>
      <c r="F58" s="196" t="s">
        <v>116</v>
      </c>
      <c r="G58" s="861" t="s">
        <v>48</v>
      </c>
      <c r="H58" s="262">
        <v>4</v>
      </c>
    </row>
    <row r="59" ht="23.25" customHeight="1" spans="2:8">
      <c r="B59" s="862" t="s">
        <v>117</v>
      </c>
      <c r="C59" s="863" t="s">
        <v>39</v>
      </c>
      <c r="D59" s="864" t="s">
        <v>18</v>
      </c>
      <c r="E59" s="864">
        <v>2021</v>
      </c>
      <c r="F59" s="864" t="s">
        <v>118</v>
      </c>
      <c r="G59" s="865" t="s">
        <v>119</v>
      </c>
      <c r="H59" s="866" t="s">
        <v>111</v>
      </c>
    </row>
    <row r="60" ht="23.25" customHeight="1" spans="2:8">
      <c r="B60" s="35" t="s">
        <v>7</v>
      </c>
      <c r="C60" s="68"/>
      <c r="D60" s="68"/>
      <c r="E60" s="68"/>
      <c r="F60" s="68"/>
      <c r="G60" s="68"/>
      <c r="H60" s="68"/>
    </row>
    <row r="61" customHeight="1" spans="2:8">
      <c r="B61" s="496" t="s">
        <v>120</v>
      </c>
      <c r="C61" s="867"/>
      <c r="D61" s="867"/>
      <c r="E61" s="867"/>
      <c r="F61" s="867"/>
      <c r="G61" s="68"/>
      <c r="H61" s="68"/>
    </row>
    <row r="62" customHeight="1" spans="2:8">
      <c r="B62" s="496" t="s">
        <v>121</v>
      </c>
      <c r="C62" s="867"/>
      <c r="D62" s="867"/>
      <c r="E62" s="867"/>
      <c r="F62" s="867"/>
      <c r="G62" s="139"/>
      <c r="H62" s="139"/>
    </row>
    <row r="63" customHeight="1" spans="2:8">
      <c r="B63" s="496" t="s">
        <v>122</v>
      </c>
      <c r="C63" s="867"/>
      <c r="D63" s="867"/>
      <c r="E63" s="867"/>
      <c r="F63" s="867"/>
      <c r="G63" s="139"/>
      <c r="H63" s="139"/>
    </row>
    <row r="64" customHeight="1" spans="2:8">
      <c r="B64" s="496" t="s">
        <v>123</v>
      </c>
      <c r="C64" s="496"/>
      <c r="D64" s="496"/>
      <c r="E64" s="867"/>
      <c r="F64" s="867"/>
      <c r="G64" s="139"/>
      <c r="H64" s="139"/>
    </row>
    <row r="65" ht="23.25" customHeight="1" spans="2:8">
      <c r="B65" s="139"/>
      <c r="C65" s="139"/>
      <c r="D65" s="139"/>
      <c r="E65" s="139"/>
      <c r="F65" s="139"/>
      <c r="G65" s="139"/>
      <c r="H65" s="139"/>
    </row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</sheetData>
  <autoFilter ref="B24:H64">
    <extLst/>
  </autoFilter>
  <mergeCells count="2">
    <mergeCell ref="C13:D13"/>
    <mergeCell ref="B13:B14"/>
  </mergeCells>
  <pageMargins left="0.708661417322835" right="0.708661417322835" top="0.748031496062992" bottom="0.748031496062992" header="0.31496062992126" footer="0.31496062992126"/>
  <pageSetup paperSize="9" scale="60" orientation="landscape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U237"/>
  <sheetViews>
    <sheetView showGridLines="0" zoomScale="85" zoomScaleNormal="85" workbookViewId="0">
      <selection activeCell="E59" sqref="E59"/>
    </sheetView>
  </sheetViews>
  <sheetFormatPr defaultColWidth="0" defaultRowHeight="15"/>
  <cols>
    <col min="1" max="1" width="2.71428571428571" customWidth="1"/>
    <col min="2" max="2" width="48.7142857142857" customWidth="1"/>
    <col min="3" max="18" width="13.7142857142857" customWidth="1"/>
    <col min="19" max="19" width="14.7142857142857" customWidth="1"/>
    <col min="20" max="20" width="9.14285714285714" customWidth="1"/>
    <col min="21" max="21" width="8.57142857142857" customWidth="1"/>
    <col min="22" max="16384" width="9.14285714285714" hidden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</row>
    <row r="4" customHeight="1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5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"/>
    </row>
    <row r="11" ht="23.25" customHeight="1"/>
    <row r="12" s="65" customFormat="1" ht="23.25" customHeight="1" spans="1:20">
      <c r="A12"/>
      <c r="B12" s="327" t="s">
        <v>325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30"/>
    </row>
    <row r="13" s="65" customFormat="1" ht="50.1" customHeight="1" spans="1:20">
      <c r="A13"/>
      <c r="B13" s="71" t="s">
        <v>230</v>
      </c>
      <c r="C13" s="348" t="s">
        <v>326</v>
      </c>
      <c r="D13" s="348" t="s">
        <v>327</v>
      </c>
      <c r="E13" s="348" t="s">
        <v>328</v>
      </c>
      <c r="F13" s="348" t="s">
        <v>329</v>
      </c>
      <c r="G13" s="348" t="s">
        <v>330</v>
      </c>
      <c r="H13" s="348" t="s">
        <v>331</v>
      </c>
      <c r="I13" s="348" t="s">
        <v>332</v>
      </c>
      <c r="J13" s="348" t="s">
        <v>333</v>
      </c>
      <c r="K13" s="348" t="s">
        <v>334</v>
      </c>
      <c r="L13" s="389" t="s">
        <v>335</v>
      </c>
      <c r="M13" s="389" t="s">
        <v>336</v>
      </c>
      <c r="N13" s="389" t="s">
        <v>337</v>
      </c>
      <c r="O13" s="389" t="s">
        <v>338</v>
      </c>
      <c r="P13" s="389" t="s">
        <v>339</v>
      </c>
      <c r="Q13" s="389" t="s">
        <v>340</v>
      </c>
      <c r="R13" s="389" t="s">
        <v>341</v>
      </c>
      <c r="S13" s="413" t="s">
        <v>126</v>
      </c>
      <c r="T13" s="30"/>
    </row>
    <row r="14" s="65" customFormat="1" ht="23.25" customHeight="1" spans="1:20">
      <c r="A14"/>
      <c r="B14" s="689" t="s">
        <v>4</v>
      </c>
      <c r="C14" s="690"/>
      <c r="D14" s="690"/>
      <c r="E14" s="690"/>
      <c r="F14" s="690"/>
      <c r="G14" s="690"/>
      <c r="H14" s="690"/>
      <c r="I14" s="690"/>
      <c r="J14" s="690"/>
      <c r="K14" s="532"/>
      <c r="L14" s="692"/>
      <c r="M14" s="692"/>
      <c r="N14" s="692"/>
      <c r="O14" s="692"/>
      <c r="P14" s="692"/>
      <c r="Q14" s="692"/>
      <c r="R14" s="692"/>
      <c r="S14" s="695"/>
      <c r="T14" s="30"/>
    </row>
    <row r="15" s="65" customFormat="1" ht="23.25" customHeight="1" spans="1:20">
      <c r="A15"/>
      <c r="B15" s="691" t="s">
        <v>54</v>
      </c>
      <c r="C15" s="82" t="s">
        <v>130</v>
      </c>
      <c r="D15" s="82" t="s">
        <v>130</v>
      </c>
      <c r="E15" s="82" t="s">
        <v>130</v>
      </c>
      <c r="F15" s="82" t="s">
        <v>130</v>
      </c>
      <c r="G15" s="82" t="s">
        <v>130</v>
      </c>
      <c r="H15" s="82" t="s">
        <v>130</v>
      </c>
      <c r="I15" s="82" t="s">
        <v>130</v>
      </c>
      <c r="J15" s="82" t="s">
        <v>130</v>
      </c>
      <c r="K15" s="82" t="s">
        <v>130</v>
      </c>
      <c r="L15" s="82" t="s">
        <v>130</v>
      </c>
      <c r="M15" s="82" t="s">
        <v>130</v>
      </c>
      <c r="N15" s="82" t="s">
        <v>130</v>
      </c>
      <c r="O15" s="82" t="s">
        <v>130</v>
      </c>
      <c r="P15" s="82">
        <v>0</v>
      </c>
      <c r="Q15" s="82">
        <v>0</v>
      </c>
      <c r="R15" s="82">
        <v>0</v>
      </c>
      <c r="S15" s="678" t="str">
        <f>IF(ISERROR(R15/C15-1),"-",(R15/C15-1))</f>
        <v>-</v>
      </c>
      <c r="T15" s="30"/>
    </row>
    <row r="16" s="65" customFormat="1" ht="23.25" customHeight="1" spans="1:20">
      <c r="A16"/>
      <c r="B16" s="468" t="s">
        <v>16</v>
      </c>
      <c r="C16" s="82">
        <v>2</v>
      </c>
      <c r="D16" s="82">
        <v>6</v>
      </c>
      <c r="E16" s="82">
        <v>6</v>
      </c>
      <c r="F16" s="82">
        <v>1</v>
      </c>
      <c r="G16" s="82">
        <v>9</v>
      </c>
      <c r="H16" s="82">
        <v>11</v>
      </c>
      <c r="I16" s="82">
        <v>15</v>
      </c>
      <c r="J16" s="82">
        <v>14</v>
      </c>
      <c r="K16" s="171">
        <f>11+1</f>
        <v>12</v>
      </c>
      <c r="L16" s="171">
        <v>16</v>
      </c>
      <c r="M16" s="176">
        <v>14</v>
      </c>
      <c r="N16" s="176">
        <v>12</v>
      </c>
      <c r="O16" s="176">
        <v>11</v>
      </c>
      <c r="P16" s="176">
        <v>15</v>
      </c>
      <c r="Q16" s="176">
        <v>13</v>
      </c>
      <c r="R16" s="176">
        <v>20</v>
      </c>
      <c r="S16" s="678">
        <f>IF(ISERROR(R16/C16-1),"-",(R16/C16-1))</f>
        <v>9</v>
      </c>
      <c r="T16" s="30"/>
    </row>
    <row r="17" s="65" customFormat="1" ht="23.25" customHeight="1" spans="1:20">
      <c r="A17"/>
      <c r="B17" s="468" t="s">
        <v>215</v>
      </c>
      <c r="C17" s="82" t="s">
        <v>130</v>
      </c>
      <c r="D17" s="82" t="s">
        <v>130</v>
      </c>
      <c r="E17" s="82" t="s">
        <v>130</v>
      </c>
      <c r="F17" s="82" t="s">
        <v>130</v>
      </c>
      <c r="G17" s="82" t="s">
        <v>130</v>
      </c>
      <c r="H17" s="82" t="s">
        <v>130</v>
      </c>
      <c r="I17" s="82" t="s">
        <v>130</v>
      </c>
      <c r="J17" s="82" t="s">
        <v>130</v>
      </c>
      <c r="K17" s="171" t="s">
        <v>130</v>
      </c>
      <c r="L17" s="171">
        <v>0</v>
      </c>
      <c r="M17" s="176">
        <v>0</v>
      </c>
      <c r="N17" s="176">
        <v>7</v>
      </c>
      <c r="O17" s="176">
        <v>5</v>
      </c>
      <c r="P17" s="176">
        <v>1</v>
      </c>
      <c r="Q17" s="176">
        <v>3</v>
      </c>
      <c r="R17" s="176">
        <v>3</v>
      </c>
      <c r="S17" s="678" t="str">
        <f t="shared" ref="S16:S26" si="0">IF(ISERROR(R17/C17-1),"-",(R17/C17-1))</f>
        <v>-</v>
      </c>
      <c r="T17" s="30"/>
    </row>
    <row r="18" s="65" customFormat="1" ht="23.25" customHeight="1" spans="1:20">
      <c r="A18"/>
      <c r="B18" s="468" t="s">
        <v>38</v>
      </c>
      <c r="C18" s="82" t="s">
        <v>130</v>
      </c>
      <c r="D18" s="82" t="s">
        <v>130</v>
      </c>
      <c r="E18" s="82" t="s">
        <v>130</v>
      </c>
      <c r="F18" s="82" t="s">
        <v>130</v>
      </c>
      <c r="G18" s="82" t="s">
        <v>130</v>
      </c>
      <c r="H18" s="82" t="s">
        <v>130</v>
      </c>
      <c r="I18" s="82" t="s">
        <v>130</v>
      </c>
      <c r="J18" s="82" t="s">
        <v>130</v>
      </c>
      <c r="K18" s="171" t="s">
        <v>130</v>
      </c>
      <c r="L18" s="171">
        <v>0</v>
      </c>
      <c r="M18" s="176">
        <v>0</v>
      </c>
      <c r="N18" s="176">
        <v>5</v>
      </c>
      <c r="O18" s="176">
        <v>3</v>
      </c>
      <c r="P18" s="176">
        <v>5</v>
      </c>
      <c r="Q18" s="176">
        <v>6</v>
      </c>
      <c r="R18" s="176">
        <v>10</v>
      </c>
      <c r="S18" s="678" t="str">
        <f t="shared" si="0"/>
        <v>-</v>
      </c>
      <c r="T18" s="30"/>
    </row>
    <row r="19" s="65" customFormat="1" ht="23.25" customHeight="1" spans="1:20">
      <c r="A19"/>
      <c r="B19" s="468" t="s">
        <v>49</v>
      </c>
      <c r="C19" s="82" t="s">
        <v>130</v>
      </c>
      <c r="D19" s="82" t="s">
        <v>130</v>
      </c>
      <c r="E19" s="82" t="s">
        <v>130</v>
      </c>
      <c r="F19" s="82" t="s">
        <v>130</v>
      </c>
      <c r="G19" s="82" t="s">
        <v>130</v>
      </c>
      <c r="H19" s="82" t="s">
        <v>130</v>
      </c>
      <c r="I19" s="82" t="s">
        <v>130</v>
      </c>
      <c r="J19" s="82" t="s">
        <v>130</v>
      </c>
      <c r="K19" s="171" t="s">
        <v>130</v>
      </c>
      <c r="L19" s="171">
        <v>0</v>
      </c>
      <c r="M19" s="176">
        <v>0</v>
      </c>
      <c r="N19" s="176">
        <v>4</v>
      </c>
      <c r="O19" s="176">
        <v>6</v>
      </c>
      <c r="P19" s="176">
        <v>7</v>
      </c>
      <c r="Q19" s="176">
        <v>4</v>
      </c>
      <c r="R19" s="176">
        <v>7</v>
      </c>
      <c r="S19" s="678" t="str">
        <f t="shared" si="0"/>
        <v>-</v>
      </c>
      <c r="T19" s="30"/>
    </row>
    <row r="20" s="65" customFormat="1" ht="23.25" customHeight="1" spans="1:20">
      <c r="A20"/>
      <c r="B20" s="349" t="s">
        <v>34</v>
      </c>
      <c r="C20" s="82" t="s">
        <v>130</v>
      </c>
      <c r="D20" s="82" t="s">
        <v>130</v>
      </c>
      <c r="E20" s="82" t="s">
        <v>130</v>
      </c>
      <c r="F20" s="82" t="s">
        <v>130</v>
      </c>
      <c r="G20" s="82" t="s">
        <v>130</v>
      </c>
      <c r="H20" s="82" t="s">
        <v>130</v>
      </c>
      <c r="I20" s="82" t="s">
        <v>130</v>
      </c>
      <c r="J20" s="82" t="s">
        <v>130</v>
      </c>
      <c r="K20" s="171" t="s">
        <v>130</v>
      </c>
      <c r="L20" s="171">
        <v>0</v>
      </c>
      <c r="M20" s="176">
        <v>0</v>
      </c>
      <c r="N20" s="176">
        <v>3</v>
      </c>
      <c r="O20" s="176">
        <v>6</v>
      </c>
      <c r="P20" s="176">
        <v>13</v>
      </c>
      <c r="Q20" s="176">
        <v>7</v>
      </c>
      <c r="R20" s="176">
        <v>11</v>
      </c>
      <c r="S20" s="678" t="str">
        <f t="shared" si="0"/>
        <v>-</v>
      </c>
      <c r="T20" s="30"/>
    </row>
    <row r="21" s="65" customFormat="1" ht="23.25" customHeight="1" spans="1:20">
      <c r="A21"/>
      <c r="B21" s="468" t="s">
        <v>25</v>
      </c>
      <c r="C21" s="82" t="s">
        <v>130</v>
      </c>
      <c r="D21" s="82" t="s">
        <v>130</v>
      </c>
      <c r="E21" s="82" t="s">
        <v>130</v>
      </c>
      <c r="F21" s="82" t="s">
        <v>130</v>
      </c>
      <c r="G21" s="82" t="s">
        <v>130</v>
      </c>
      <c r="H21" s="82">
        <v>0</v>
      </c>
      <c r="I21" s="82" t="s">
        <v>130</v>
      </c>
      <c r="J21" s="82">
        <v>4</v>
      </c>
      <c r="K21" s="171">
        <f>6+3</f>
        <v>9</v>
      </c>
      <c r="L21" s="171">
        <v>8</v>
      </c>
      <c r="M21" s="176">
        <v>9</v>
      </c>
      <c r="N21" s="176">
        <v>7</v>
      </c>
      <c r="O21" s="176">
        <v>7</v>
      </c>
      <c r="P21" s="176">
        <v>12</v>
      </c>
      <c r="Q21" s="176">
        <v>3</v>
      </c>
      <c r="R21" s="176">
        <v>8</v>
      </c>
      <c r="S21" s="678" t="str">
        <f t="shared" si="0"/>
        <v>-</v>
      </c>
      <c r="T21" s="30"/>
    </row>
    <row r="22" s="65" customFormat="1" ht="23.25" customHeight="1" spans="1:20">
      <c r="A22"/>
      <c r="B22" s="468" t="s">
        <v>31</v>
      </c>
      <c r="C22" s="82" t="s">
        <v>130</v>
      </c>
      <c r="D22" s="82" t="s">
        <v>130</v>
      </c>
      <c r="E22" s="82" t="s">
        <v>130</v>
      </c>
      <c r="F22" s="82" t="s">
        <v>130</v>
      </c>
      <c r="G22" s="82" t="s">
        <v>130</v>
      </c>
      <c r="H22" s="82" t="s">
        <v>130</v>
      </c>
      <c r="I22" s="82" t="s">
        <v>130</v>
      </c>
      <c r="J22" s="82" t="s">
        <v>130</v>
      </c>
      <c r="K22" s="171" t="s">
        <v>130</v>
      </c>
      <c r="L22" s="171">
        <v>0</v>
      </c>
      <c r="M22" s="176">
        <v>2</v>
      </c>
      <c r="N22" s="176">
        <v>7</v>
      </c>
      <c r="O22" s="171">
        <v>15</v>
      </c>
      <c r="P22" s="171">
        <v>8</v>
      </c>
      <c r="Q22" s="171">
        <v>5</v>
      </c>
      <c r="R22" s="171">
        <v>14</v>
      </c>
      <c r="S22" s="678" t="str">
        <f t="shared" si="0"/>
        <v>-</v>
      </c>
      <c r="T22" s="30"/>
    </row>
    <row r="23" s="65" customFormat="1" ht="23.25" customHeight="1" spans="2:20">
      <c r="B23" s="468" t="s">
        <v>21</v>
      </c>
      <c r="C23" s="82" t="s">
        <v>130</v>
      </c>
      <c r="D23" s="82" t="s">
        <v>130</v>
      </c>
      <c r="E23" s="82" t="s">
        <v>130</v>
      </c>
      <c r="F23" s="82" t="s">
        <v>130</v>
      </c>
      <c r="G23" s="82" t="s">
        <v>130</v>
      </c>
      <c r="H23" s="82">
        <v>0</v>
      </c>
      <c r="I23" s="82" t="s">
        <v>130</v>
      </c>
      <c r="J23" s="82" t="s">
        <v>130</v>
      </c>
      <c r="K23" s="171">
        <v>3</v>
      </c>
      <c r="L23" s="171">
        <v>9</v>
      </c>
      <c r="M23" s="176">
        <v>11</v>
      </c>
      <c r="N23" s="176">
        <v>9</v>
      </c>
      <c r="O23" s="176">
        <v>5</v>
      </c>
      <c r="P23" s="176">
        <v>5</v>
      </c>
      <c r="Q23" s="176">
        <v>9</v>
      </c>
      <c r="R23" s="176">
        <v>9</v>
      </c>
      <c r="S23" s="678" t="str">
        <f t="shared" si="0"/>
        <v>-</v>
      </c>
      <c r="T23" s="30"/>
    </row>
    <row r="24" s="65" customFormat="1" ht="23.25" customHeight="1" spans="2:20">
      <c r="B24" s="468" t="s">
        <v>70</v>
      </c>
      <c r="C24" s="82" t="s">
        <v>130</v>
      </c>
      <c r="D24" s="82" t="s">
        <v>130</v>
      </c>
      <c r="E24" s="82" t="s">
        <v>130</v>
      </c>
      <c r="F24" s="82" t="s">
        <v>130</v>
      </c>
      <c r="G24" s="82" t="s">
        <v>130</v>
      </c>
      <c r="H24" s="82" t="s">
        <v>130</v>
      </c>
      <c r="I24" s="82" t="s">
        <v>130</v>
      </c>
      <c r="J24" s="82" t="s">
        <v>130</v>
      </c>
      <c r="K24" s="82" t="s">
        <v>130</v>
      </c>
      <c r="L24" s="82" t="s">
        <v>130</v>
      </c>
      <c r="M24" s="82" t="s">
        <v>130</v>
      </c>
      <c r="N24" s="82">
        <v>0</v>
      </c>
      <c r="O24" s="82">
        <v>0</v>
      </c>
      <c r="P24" s="82">
        <v>0</v>
      </c>
      <c r="Q24" s="82">
        <v>0</v>
      </c>
      <c r="R24" s="82">
        <v>3</v>
      </c>
      <c r="S24" s="678" t="str">
        <f t="shared" si="0"/>
        <v>-</v>
      </c>
      <c r="T24" s="30"/>
    </row>
    <row r="25" s="65" customFormat="1" ht="23.25" customHeight="1" spans="2:20">
      <c r="B25" s="469" t="s">
        <v>46</v>
      </c>
      <c r="C25" s="463" t="s">
        <v>130</v>
      </c>
      <c r="D25" s="463" t="s">
        <v>130</v>
      </c>
      <c r="E25" s="463" t="s">
        <v>130</v>
      </c>
      <c r="F25" s="463" t="s">
        <v>130</v>
      </c>
      <c r="G25" s="463" t="s">
        <v>130</v>
      </c>
      <c r="H25" s="463" t="s">
        <v>130</v>
      </c>
      <c r="I25" s="463" t="s">
        <v>130</v>
      </c>
      <c r="J25" s="463" t="s">
        <v>130</v>
      </c>
      <c r="K25" s="463" t="s">
        <v>130</v>
      </c>
      <c r="L25" s="463" t="s">
        <v>130</v>
      </c>
      <c r="M25" s="463" t="s">
        <v>130</v>
      </c>
      <c r="N25" s="463" t="s">
        <v>130</v>
      </c>
      <c r="O25" s="463" t="s">
        <v>130</v>
      </c>
      <c r="P25" s="82">
        <v>0</v>
      </c>
      <c r="Q25" s="82">
        <v>0</v>
      </c>
      <c r="R25" s="82">
        <v>0</v>
      </c>
      <c r="S25" s="678" t="str">
        <f t="shared" si="0"/>
        <v>-</v>
      </c>
      <c r="T25" s="30"/>
    </row>
    <row r="26" s="65" customFormat="1" ht="23.25" customHeight="1" spans="2:20">
      <c r="B26" s="470" t="s">
        <v>200</v>
      </c>
      <c r="C26" s="471">
        <f t="shared" ref="C26:R26" si="1">SUM(C15:C25)</f>
        <v>2</v>
      </c>
      <c r="D26" s="471">
        <f t="shared" si="1"/>
        <v>6</v>
      </c>
      <c r="E26" s="471">
        <f t="shared" si="1"/>
        <v>6</v>
      </c>
      <c r="F26" s="471">
        <f t="shared" si="1"/>
        <v>1</v>
      </c>
      <c r="G26" s="471">
        <f t="shared" si="1"/>
        <v>9</v>
      </c>
      <c r="H26" s="471">
        <f t="shared" si="1"/>
        <v>11</v>
      </c>
      <c r="I26" s="471">
        <f t="shared" si="1"/>
        <v>15</v>
      </c>
      <c r="J26" s="471">
        <f t="shared" si="1"/>
        <v>18</v>
      </c>
      <c r="K26" s="471">
        <f t="shared" si="1"/>
        <v>24</v>
      </c>
      <c r="L26" s="471">
        <f t="shared" si="1"/>
        <v>33</v>
      </c>
      <c r="M26" s="471">
        <f t="shared" si="1"/>
        <v>36</v>
      </c>
      <c r="N26" s="471">
        <f t="shared" si="1"/>
        <v>54</v>
      </c>
      <c r="O26" s="471">
        <f t="shared" si="1"/>
        <v>58</v>
      </c>
      <c r="P26" s="471">
        <f t="shared" si="1"/>
        <v>66</v>
      </c>
      <c r="Q26" s="471">
        <f t="shared" si="1"/>
        <v>50</v>
      </c>
      <c r="R26" s="471">
        <f t="shared" si="1"/>
        <v>85</v>
      </c>
      <c r="S26" s="675">
        <f t="shared" si="0"/>
        <v>41.5</v>
      </c>
      <c r="T26" s="30"/>
    </row>
    <row r="27" s="65" customFormat="1" ht="23.25" customHeight="1" spans="2:20">
      <c r="B27" s="689" t="s">
        <v>3</v>
      </c>
      <c r="C27" s="690"/>
      <c r="D27" s="690"/>
      <c r="E27" s="690"/>
      <c r="F27" s="690"/>
      <c r="G27" s="690"/>
      <c r="H27" s="690"/>
      <c r="I27" s="690"/>
      <c r="J27" s="690"/>
      <c r="K27" s="693"/>
      <c r="L27" s="693"/>
      <c r="M27" s="693"/>
      <c r="N27" s="693"/>
      <c r="O27" s="693"/>
      <c r="P27" s="693"/>
      <c r="Q27" s="693"/>
      <c r="R27" s="696"/>
      <c r="S27" s="677"/>
      <c r="T27" s="30"/>
    </row>
    <row r="28" s="65" customFormat="1" ht="23.25" customHeight="1" spans="2:20">
      <c r="B28" s="468" t="s">
        <v>87</v>
      </c>
      <c r="C28" s="82" t="s">
        <v>130</v>
      </c>
      <c r="D28" s="82" t="s">
        <v>130</v>
      </c>
      <c r="E28" s="82" t="s">
        <v>130</v>
      </c>
      <c r="F28" s="82" t="s">
        <v>130</v>
      </c>
      <c r="G28" s="82" t="s">
        <v>130</v>
      </c>
      <c r="H28" s="82" t="s">
        <v>130</v>
      </c>
      <c r="I28" s="82" t="s">
        <v>130</v>
      </c>
      <c r="J28" s="82" t="s">
        <v>130</v>
      </c>
      <c r="K28" s="171" t="s">
        <v>130</v>
      </c>
      <c r="L28" s="655">
        <v>0</v>
      </c>
      <c r="M28" s="176">
        <v>12</v>
      </c>
      <c r="N28" s="176">
        <v>6</v>
      </c>
      <c r="O28" s="171">
        <v>21</v>
      </c>
      <c r="P28" s="171">
        <v>11</v>
      </c>
      <c r="Q28" s="171">
        <v>0</v>
      </c>
      <c r="R28" s="171">
        <v>13</v>
      </c>
      <c r="S28" s="678" t="str">
        <f t="shared" ref="S28:S39" si="2">IF(ISERROR(R28/C28-1),"-",(R28/C28-1))</f>
        <v>-</v>
      </c>
      <c r="T28" s="30"/>
    </row>
    <row r="29" s="65" customFormat="1" ht="23.25" customHeight="1" spans="2:20">
      <c r="B29" s="468" t="s">
        <v>54</v>
      </c>
      <c r="C29" s="82" t="s">
        <v>130</v>
      </c>
      <c r="D29" s="82" t="s">
        <v>130</v>
      </c>
      <c r="E29" s="82" t="s">
        <v>130</v>
      </c>
      <c r="F29" s="82" t="s">
        <v>130</v>
      </c>
      <c r="G29" s="82" t="s">
        <v>130</v>
      </c>
      <c r="H29" s="82">
        <v>0</v>
      </c>
      <c r="I29" s="82">
        <v>0</v>
      </c>
      <c r="J29" s="82">
        <v>16</v>
      </c>
      <c r="K29" s="171">
        <f>7+11</f>
        <v>18</v>
      </c>
      <c r="L29" s="655">
        <v>12</v>
      </c>
      <c r="M29" s="176">
        <v>14</v>
      </c>
      <c r="N29" s="176">
        <v>11</v>
      </c>
      <c r="O29" s="171">
        <v>12</v>
      </c>
      <c r="P29" s="171">
        <v>13</v>
      </c>
      <c r="Q29" s="171">
        <v>14</v>
      </c>
      <c r="R29" s="171">
        <v>16</v>
      </c>
      <c r="S29" s="678" t="str">
        <f t="shared" si="2"/>
        <v>-</v>
      </c>
      <c r="T29" s="30"/>
    </row>
    <row r="30" s="65" customFormat="1" ht="23.25" customHeight="1" spans="2:20">
      <c r="B30" s="468" t="s">
        <v>16</v>
      </c>
      <c r="C30" s="82">
        <v>12</v>
      </c>
      <c r="D30" s="82">
        <v>9</v>
      </c>
      <c r="E30" s="82">
        <v>20</v>
      </c>
      <c r="F30" s="82">
        <v>16</v>
      </c>
      <c r="G30" s="82">
        <v>15</v>
      </c>
      <c r="H30" s="82">
        <v>20</v>
      </c>
      <c r="I30" s="82">
        <v>17</v>
      </c>
      <c r="J30" s="82">
        <v>18</v>
      </c>
      <c r="K30" s="171">
        <f>10+6</f>
        <v>16</v>
      </c>
      <c r="L30" s="655">
        <v>18</v>
      </c>
      <c r="M30" s="176">
        <v>19</v>
      </c>
      <c r="N30" s="176">
        <v>17</v>
      </c>
      <c r="O30" s="171">
        <v>12</v>
      </c>
      <c r="P30" s="171">
        <v>18</v>
      </c>
      <c r="Q30" s="171">
        <v>12</v>
      </c>
      <c r="R30" s="171">
        <v>20</v>
      </c>
      <c r="S30" s="678">
        <f t="shared" si="2"/>
        <v>0.666666666666667</v>
      </c>
      <c r="T30" s="30"/>
    </row>
    <row r="31" s="65" customFormat="1" ht="23.25" customHeight="1" spans="2:20">
      <c r="B31" s="468" t="s">
        <v>108</v>
      </c>
      <c r="C31" s="82" t="s">
        <v>130</v>
      </c>
      <c r="D31" s="82" t="s">
        <v>130</v>
      </c>
      <c r="E31" s="82" t="s">
        <v>130</v>
      </c>
      <c r="F31" s="82" t="s">
        <v>130</v>
      </c>
      <c r="G31" s="82" t="s">
        <v>130</v>
      </c>
      <c r="H31" s="82" t="s">
        <v>130</v>
      </c>
      <c r="I31" s="82" t="s">
        <v>130</v>
      </c>
      <c r="J31" s="82" t="s">
        <v>130</v>
      </c>
      <c r="K31" s="82" t="s">
        <v>130</v>
      </c>
      <c r="L31" s="82" t="s">
        <v>130</v>
      </c>
      <c r="M31" s="82" t="s">
        <v>130</v>
      </c>
      <c r="N31" s="82" t="s">
        <v>130</v>
      </c>
      <c r="O31" s="82" t="s">
        <v>130</v>
      </c>
      <c r="P31" s="171">
        <v>11</v>
      </c>
      <c r="Q31" s="171">
        <v>0</v>
      </c>
      <c r="R31" s="171">
        <v>12</v>
      </c>
      <c r="S31" s="678" t="str">
        <f t="shared" si="2"/>
        <v>-</v>
      </c>
      <c r="T31" s="30"/>
    </row>
    <row r="32" s="65" customFormat="1" ht="23.25" customHeight="1" spans="2:20">
      <c r="B32" s="468" t="s">
        <v>58</v>
      </c>
      <c r="C32" s="82" t="s">
        <v>130</v>
      </c>
      <c r="D32" s="82" t="s">
        <v>130</v>
      </c>
      <c r="E32" s="82" t="s">
        <v>130</v>
      </c>
      <c r="F32" s="82" t="s">
        <v>130</v>
      </c>
      <c r="G32" s="82" t="s">
        <v>130</v>
      </c>
      <c r="H32" s="82">
        <v>0</v>
      </c>
      <c r="I32" s="82">
        <v>1</v>
      </c>
      <c r="J32" s="82">
        <v>6</v>
      </c>
      <c r="K32" s="171">
        <f>1+8</f>
        <v>9</v>
      </c>
      <c r="L32" s="655">
        <v>9</v>
      </c>
      <c r="M32" s="176">
        <v>7</v>
      </c>
      <c r="N32" s="176">
        <v>7</v>
      </c>
      <c r="O32" s="171">
        <v>13</v>
      </c>
      <c r="P32" s="171">
        <v>0</v>
      </c>
      <c r="Q32" s="171">
        <v>6</v>
      </c>
      <c r="R32" s="171">
        <v>3</v>
      </c>
      <c r="S32" s="678" t="str">
        <f t="shared" si="2"/>
        <v>-</v>
      </c>
      <c r="T32" s="30"/>
    </row>
    <row r="33" s="65" customFormat="1" ht="23.25" customHeight="1" spans="2:20">
      <c r="B33" s="468" t="s">
        <v>321</v>
      </c>
      <c r="C33" s="82" t="s">
        <v>130</v>
      </c>
      <c r="D33" s="82" t="s">
        <v>130</v>
      </c>
      <c r="E33" s="82" t="s">
        <v>130</v>
      </c>
      <c r="F33" s="82" t="s">
        <v>130</v>
      </c>
      <c r="G33" s="82" t="s">
        <v>130</v>
      </c>
      <c r="H33" s="82">
        <v>0</v>
      </c>
      <c r="I33" s="82">
        <v>0</v>
      </c>
      <c r="J33" s="82">
        <v>13</v>
      </c>
      <c r="K33" s="171">
        <f>6+2</f>
        <v>8</v>
      </c>
      <c r="L33" s="655">
        <v>14</v>
      </c>
      <c r="M33" s="176">
        <v>15</v>
      </c>
      <c r="N33" s="176">
        <v>13</v>
      </c>
      <c r="O33" s="171">
        <v>15</v>
      </c>
      <c r="P33" s="171">
        <v>12</v>
      </c>
      <c r="Q33" s="171">
        <v>9</v>
      </c>
      <c r="R33" s="171">
        <v>10</v>
      </c>
      <c r="S33" s="678" t="str">
        <f t="shared" si="2"/>
        <v>-</v>
      </c>
      <c r="T33" s="30"/>
    </row>
    <row r="34" s="65" customFormat="1" ht="23.25" customHeight="1" spans="2:20">
      <c r="B34" s="468" t="s">
        <v>38</v>
      </c>
      <c r="C34" s="82" t="s">
        <v>130</v>
      </c>
      <c r="D34" s="82" t="s">
        <v>130</v>
      </c>
      <c r="E34" s="82" t="s">
        <v>130</v>
      </c>
      <c r="F34" s="82">
        <v>0</v>
      </c>
      <c r="G34" s="82">
        <v>0</v>
      </c>
      <c r="H34" s="82">
        <v>19</v>
      </c>
      <c r="I34" s="82">
        <v>14</v>
      </c>
      <c r="J34" s="82">
        <v>24</v>
      </c>
      <c r="K34" s="171">
        <v>15</v>
      </c>
      <c r="L34" s="655">
        <v>19</v>
      </c>
      <c r="M34" s="176">
        <v>18</v>
      </c>
      <c r="N34" s="176">
        <v>11</v>
      </c>
      <c r="O34" s="171">
        <v>12</v>
      </c>
      <c r="P34" s="171">
        <v>13</v>
      </c>
      <c r="Q34" s="171">
        <v>10</v>
      </c>
      <c r="R34" s="171">
        <v>7</v>
      </c>
      <c r="S34" s="678" t="str">
        <f t="shared" si="2"/>
        <v>-</v>
      </c>
      <c r="T34" s="30"/>
    </row>
    <row r="35" s="65" customFormat="1" ht="23.25" customHeight="1" spans="2:20">
      <c r="B35" s="468" t="s">
        <v>102</v>
      </c>
      <c r="C35" s="82" t="s">
        <v>130</v>
      </c>
      <c r="D35" s="82" t="s">
        <v>130</v>
      </c>
      <c r="E35" s="82" t="s">
        <v>130</v>
      </c>
      <c r="F35" s="82" t="s">
        <v>130</v>
      </c>
      <c r="G35" s="82" t="s">
        <v>130</v>
      </c>
      <c r="H35" s="82"/>
      <c r="I35" s="82" t="s">
        <v>130</v>
      </c>
      <c r="J35" s="82" t="s">
        <v>130</v>
      </c>
      <c r="K35" s="82" t="s">
        <v>130</v>
      </c>
      <c r="L35" s="82" t="s">
        <v>130</v>
      </c>
      <c r="M35" s="176">
        <v>0</v>
      </c>
      <c r="N35" s="176">
        <v>0</v>
      </c>
      <c r="O35" s="171">
        <v>6</v>
      </c>
      <c r="P35" s="171">
        <v>18</v>
      </c>
      <c r="Q35" s="171">
        <v>7</v>
      </c>
      <c r="R35" s="171">
        <v>7</v>
      </c>
      <c r="S35" s="678" t="str">
        <f t="shared" si="2"/>
        <v>-</v>
      </c>
      <c r="T35" s="30"/>
    </row>
    <row r="36" s="65" customFormat="1" ht="23.25" customHeight="1" spans="2:20">
      <c r="B36" s="468" t="s">
        <v>49</v>
      </c>
      <c r="C36" s="82" t="s">
        <v>130</v>
      </c>
      <c r="D36" s="82" t="s">
        <v>130</v>
      </c>
      <c r="E36" s="82" t="s">
        <v>130</v>
      </c>
      <c r="F36" s="82" t="s">
        <v>130</v>
      </c>
      <c r="G36" s="82">
        <v>0</v>
      </c>
      <c r="H36" s="82">
        <v>8</v>
      </c>
      <c r="I36" s="82">
        <v>11</v>
      </c>
      <c r="J36" s="82">
        <v>21</v>
      </c>
      <c r="K36" s="171">
        <f>4+2</f>
        <v>6</v>
      </c>
      <c r="L36" s="655">
        <v>18</v>
      </c>
      <c r="M36" s="176">
        <v>15</v>
      </c>
      <c r="N36" s="176">
        <v>13</v>
      </c>
      <c r="O36" s="171">
        <v>19</v>
      </c>
      <c r="P36" s="171">
        <v>12</v>
      </c>
      <c r="Q36" s="171">
        <v>14</v>
      </c>
      <c r="R36" s="171">
        <v>14</v>
      </c>
      <c r="S36" s="678" t="str">
        <f t="shared" si="2"/>
        <v>-</v>
      </c>
      <c r="T36" s="30"/>
    </row>
    <row r="37" s="65" customFormat="1" ht="23.25" customHeight="1" spans="2:20">
      <c r="B37" s="468" t="s">
        <v>34</v>
      </c>
      <c r="C37" s="82" t="s">
        <v>130</v>
      </c>
      <c r="D37" s="82" t="s">
        <v>130</v>
      </c>
      <c r="E37" s="82">
        <v>0</v>
      </c>
      <c r="F37" s="82">
        <v>0</v>
      </c>
      <c r="G37" s="82">
        <v>12</v>
      </c>
      <c r="H37" s="82">
        <v>18</v>
      </c>
      <c r="I37" s="82">
        <v>18</v>
      </c>
      <c r="J37" s="82">
        <v>22</v>
      </c>
      <c r="K37" s="171">
        <v>18</v>
      </c>
      <c r="L37" s="655">
        <v>20</v>
      </c>
      <c r="M37" s="176">
        <v>17</v>
      </c>
      <c r="N37" s="176">
        <v>21</v>
      </c>
      <c r="O37" s="176">
        <v>21</v>
      </c>
      <c r="P37" s="176">
        <v>23</v>
      </c>
      <c r="Q37" s="176">
        <v>15</v>
      </c>
      <c r="R37" s="176">
        <v>24</v>
      </c>
      <c r="S37" s="678" t="str">
        <f t="shared" si="2"/>
        <v>-</v>
      </c>
      <c r="T37" s="30"/>
    </row>
    <row r="38" s="65" customFormat="1" ht="23.25" customHeight="1" spans="2:20">
      <c r="B38" s="468" t="s">
        <v>112</v>
      </c>
      <c r="C38" s="82" t="s">
        <v>130</v>
      </c>
      <c r="D38" s="82" t="s">
        <v>130</v>
      </c>
      <c r="E38" s="82" t="s">
        <v>130</v>
      </c>
      <c r="F38" s="82" t="s">
        <v>130</v>
      </c>
      <c r="G38" s="82" t="s">
        <v>130</v>
      </c>
      <c r="H38" s="82" t="s">
        <v>130</v>
      </c>
      <c r="I38" s="82" t="s">
        <v>130</v>
      </c>
      <c r="J38" s="82" t="s">
        <v>130</v>
      </c>
      <c r="K38" s="82" t="s">
        <v>130</v>
      </c>
      <c r="L38" s="82" t="s">
        <v>130</v>
      </c>
      <c r="M38" s="82" t="s">
        <v>130</v>
      </c>
      <c r="N38" s="82" t="s">
        <v>130</v>
      </c>
      <c r="O38" s="82" t="s">
        <v>130</v>
      </c>
      <c r="P38" s="176">
        <v>0</v>
      </c>
      <c r="Q38" s="176">
        <v>0</v>
      </c>
      <c r="R38" s="176">
        <v>15</v>
      </c>
      <c r="S38" s="678" t="str">
        <f t="shared" si="2"/>
        <v>-</v>
      </c>
      <c r="T38" s="30"/>
    </row>
    <row r="39" s="65" customFormat="1" ht="23.25" customHeight="1" spans="2:20">
      <c r="B39" s="468" t="s">
        <v>73</v>
      </c>
      <c r="C39" s="82" t="s">
        <v>130</v>
      </c>
      <c r="D39" s="82" t="s">
        <v>130</v>
      </c>
      <c r="E39" s="82" t="s">
        <v>130</v>
      </c>
      <c r="F39" s="82" t="s">
        <v>130</v>
      </c>
      <c r="G39" s="82" t="s">
        <v>130</v>
      </c>
      <c r="H39" s="82" t="s">
        <v>130</v>
      </c>
      <c r="I39" s="82">
        <v>0</v>
      </c>
      <c r="J39" s="82">
        <v>1</v>
      </c>
      <c r="K39" s="171">
        <f>5+4</f>
        <v>9</v>
      </c>
      <c r="L39" s="655">
        <v>5</v>
      </c>
      <c r="M39" s="176">
        <v>10</v>
      </c>
      <c r="N39" s="176">
        <v>9</v>
      </c>
      <c r="O39" s="171">
        <v>16</v>
      </c>
      <c r="P39" s="171">
        <v>6</v>
      </c>
      <c r="Q39" s="171">
        <v>5</v>
      </c>
      <c r="R39" s="171">
        <v>6</v>
      </c>
      <c r="S39" s="678" t="str">
        <f t="shared" si="2"/>
        <v>-</v>
      </c>
      <c r="T39" s="30"/>
    </row>
    <row r="40" s="65" customFormat="1" ht="23.25" customHeight="1" spans="2:20">
      <c r="B40" s="468" t="s">
        <v>117</v>
      </c>
      <c r="C40" s="82" t="s">
        <v>130</v>
      </c>
      <c r="D40" s="82" t="s">
        <v>130</v>
      </c>
      <c r="E40" s="82" t="s">
        <v>130</v>
      </c>
      <c r="F40" s="82" t="s">
        <v>130</v>
      </c>
      <c r="G40" s="82" t="s">
        <v>130</v>
      </c>
      <c r="H40" s="82" t="s">
        <v>130</v>
      </c>
      <c r="I40" s="82" t="s">
        <v>130</v>
      </c>
      <c r="J40" s="82" t="s">
        <v>130</v>
      </c>
      <c r="K40" s="82" t="s">
        <v>130</v>
      </c>
      <c r="L40" s="82" t="s">
        <v>130</v>
      </c>
      <c r="M40" s="82" t="s">
        <v>130</v>
      </c>
      <c r="N40" s="82" t="s">
        <v>130</v>
      </c>
      <c r="O40" s="82" t="s">
        <v>130</v>
      </c>
      <c r="P40" s="82" t="s">
        <v>130</v>
      </c>
      <c r="Q40" s="82" t="s">
        <v>130</v>
      </c>
      <c r="R40" s="171">
        <v>0</v>
      </c>
      <c r="S40" s="678"/>
      <c r="T40" s="30"/>
    </row>
    <row r="41" s="65" customFormat="1" ht="23.25" customHeight="1" spans="2:20">
      <c r="B41" s="349" t="s">
        <v>92</v>
      </c>
      <c r="C41" s="82" t="s">
        <v>130</v>
      </c>
      <c r="D41" s="82" t="s">
        <v>130</v>
      </c>
      <c r="E41" s="82" t="s">
        <v>130</v>
      </c>
      <c r="F41" s="82" t="s">
        <v>130</v>
      </c>
      <c r="G41" s="82" t="s">
        <v>130</v>
      </c>
      <c r="H41" s="82" t="s">
        <v>130</v>
      </c>
      <c r="I41" s="82" t="s">
        <v>130</v>
      </c>
      <c r="J41" s="82" t="s">
        <v>130</v>
      </c>
      <c r="K41" s="171" t="s">
        <v>130</v>
      </c>
      <c r="L41" s="655">
        <v>0</v>
      </c>
      <c r="M41" s="176">
        <v>2</v>
      </c>
      <c r="N41" s="176">
        <v>3</v>
      </c>
      <c r="O41" s="176">
        <v>5</v>
      </c>
      <c r="P41" s="176">
        <v>8</v>
      </c>
      <c r="Q41" s="176">
        <v>1</v>
      </c>
      <c r="R41" s="176">
        <v>7</v>
      </c>
      <c r="S41" s="678" t="str">
        <f t="shared" ref="S41:S53" si="3">IF(ISERROR(R41/C41-1),"-",(R41/C41-1))</f>
        <v>-</v>
      </c>
      <c r="T41" s="30"/>
    </row>
    <row r="42" s="65" customFormat="1" ht="23.25" customHeight="1" spans="2:20">
      <c r="B42" s="468" t="s">
        <v>25</v>
      </c>
      <c r="C42" s="82">
        <v>13</v>
      </c>
      <c r="D42" s="82">
        <v>6</v>
      </c>
      <c r="E42" s="82">
        <v>13</v>
      </c>
      <c r="F42" s="82">
        <v>14</v>
      </c>
      <c r="G42" s="82">
        <v>17</v>
      </c>
      <c r="H42" s="82">
        <v>19</v>
      </c>
      <c r="I42" s="82">
        <v>17</v>
      </c>
      <c r="J42" s="82">
        <v>14</v>
      </c>
      <c r="K42" s="171">
        <v>16</v>
      </c>
      <c r="L42" s="655">
        <v>11</v>
      </c>
      <c r="M42" s="176">
        <v>9</v>
      </c>
      <c r="N42" s="176">
        <v>12</v>
      </c>
      <c r="O42" s="176">
        <v>10</v>
      </c>
      <c r="P42" s="176">
        <v>9</v>
      </c>
      <c r="Q42" s="176">
        <v>6</v>
      </c>
      <c r="R42" s="176">
        <v>13</v>
      </c>
      <c r="S42" s="678">
        <f t="shared" si="3"/>
        <v>0</v>
      </c>
      <c r="T42" s="30"/>
    </row>
    <row r="43" s="65" customFormat="1" ht="23.25" customHeight="1" spans="2:20">
      <c r="B43" s="468" t="s">
        <v>98</v>
      </c>
      <c r="C43" s="82" t="s">
        <v>130</v>
      </c>
      <c r="D43" s="82" t="s">
        <v>130</v>
      </c>
      <c r="E43" s="82" t="s">
        <v>130</v>
      </c>
      <c r="F43" s="82" t="s">
        <v>130</v>
      </c>
      <c r="G43" s="82" t="s">
        <v>130</v>
      </c>
      <c r="H43" s="82"/>
      <c r="I43" s="82" t="s">
        <v>130</v>
      </c>
      <c r="J43" s="82" t="s">
        <v>130</v>
      </c>
      <c r="K43" s="82" t="s">
        <v>130</v>
      </c>
      <c r="L43" s="82" t="s">
        <v>130</v>
      </c>
      <c r="M43" s="176">
        <v>0</v>
      </c>
      <c r="N43" s="176">
        <v>0</v>
      </c>
      <c r="O43" s="176">
        <v>13</v>
      </c>
      <c r="P43" s="176">
        <v>12</v>
      </c>
      <c r="Q43" s="176">
        <v>14</v>
      </c>
      <c r="R43" s="176">
        <v>12</v>
      </c>
      <c r="S43" s="678" t="str">
        <f t="shared" si="3"/>
        <v>-</v>
      </c>
      <c r="T43" s="30"/>
    </row>
    <row r="44" s="65" customFormat="1" ht="23.25" customHeight="1" spans="2:20">
      <c r="B44" s="468" t="s">
        <v>31</v>
      </c>
      <c r="C44" s="82" t="s">
        <v>130</v>
      </c>
      <c r="D44" s="82">
        <v>0</v>
      </c>
      <c r="E44" s="82">
        <v>1</v>
      </c>
      <c r="F44" s="82">
        <v>13</v>
      </c>
      <c r="G44" s="82">
        <v>14</v>
      </c>
      <c r="H44" s="82">
        <v>15</v>
      </c>
      <c r="I44" s="82">
        <v>16</v>
      </c>
      <c r="J44" s="82">
        <v>12</v>
      </c>
      <c r="K44" s="171">
        <f>19+1</f>
        <v>20</v>
      </c>
      <c r="L44" s="655">
        <v>8</v>
      </c>
      <c r="M44" s="176">
        <v>14</v>
      </c>
      <c r="N44" s="176">
        <v>13</v>
      </c>
      <c r="O44" s="176">
        <v>6</v>
      </c>
      <c r="P44" s="176">
        <v>21</v>
      </c>
      <c r="Q44" s="176">
        <v>11</v>
      </c>
      <c r="R44" s="176">
        <v>18</v>
      </c>
      <c r="S44" s="678" t="str">
        <f t="shared" si="3"/>
        <v>-</v>
      </c>
      <c r="T44" s="30"/>
    </row>
    <row r="45" s="65" customFormat="1" ht="23.25" customHeight="1" spans="2:20">
      <c r="B45" s="468" t="s">
        <v>21</v>
      </c>
      <c r="C45" s="82">
        <v>10</v>
      </c>
      <c r="D45" s="82">
        <v>18</v>
      </c>
      <c r="E45" s="82">
        <v>11</v>
      </c>
      <c r="F45" s="82">
        <v>17</v>
      </c>
      <c r="G45" s="82">
        <v>15</v>
      </c>
      <c r="H45" s="82">
        <v>19</v>
      </c>
      <c r="I45" s="82">
        <v>18</v>
      </c>
      <c r="J45" s="82">
        <v>16</v>
      </c>
      <c r="K45" s="171">
        <f>2+12</f>
        <v>14</v>
      </c>
      <c r="L45" s="655">
        <v>16</v>
      </c>
      <c r="M45" s="176">
        <v>9</v>
      </c>
      <c r="N45" s="176">
        <v>13</v>
      </c>
      <c r="O45" s="176">
        <v>13</v>
      </c>
      <c r="P45" s="176">
        <v>18</v>
      </c>
      <c r="Q45" s="176">
        <v>11</v>
      </c>
      <c r="R45" s="176">
        <v>10</v>
      </c>
      <c r="S45" s="678">
        <f t="shared" si="3"/>
        <v>0</v>
      </c>
      <c r="T45" s="30"/>
    </row>
    <row r="46" s="65" customFormat="1" ht="23.25" customHeight="1" spans="2:20">
      <c r="B46" s="468" t="s">
        <v>42</v>
      </c>
      <c r="C46" s="82" t="s">
        <v>130</v>
      </c>
      <c r="D46" s="82" t="s">
        <v>130</v>
      </c>
      <c r="E46" s="82" t="s">
        <v>130</v>
      </c>
      <c r="F46" s="82">
        <v>0</v>
      </c>
      <c r="G46" s="82">
        <v>4</v>
      </c>
      <c r="H46" s="82">
        <v>14</v>
      </c>
      <c r="I46" s="82">
        <v>20</v>
      </c>
      <c r="J46" s="82">
        <v>19</v>
      </c>
      <c r="K46" s="171">
        <v>17</v>
      </c>
      <c r="L46" s="655">
        <v>13</v>
      </c>
      <c r="M46" s="176">
        <v>23</v>
      </c>
      <c r="N46" s="176">
        <v>19</v>
      </c>
      <c r="O46" s="176">
        <v>10</v>
      </c>
      <c r="P46" s="176">
        <v>23</v>
      </c>
      <c r="Q46" s="176">
        <v>18</v>
      </c>
      <c r="R46" s="176">
        <v>10</v>
      </c>
      <c r="S46" s="678" t="str">
        <f t="shared" si="3"/>
        <v>-</v>
      </c>
      <c r="T46" s="30"/>
    </row>
    <row r="47" s="65" customFormat="1" ht="23.25" customHeight="1" spans="2:20">
      <c r="B47" s="468" t="s">
        <v>66</v>
      </c>
      <c r="C47" s="82" t="s">
        <v>130</v>
      </c>
      <c r="D47" s="82" t="s">
        <v>130</v>
      </c>
      <c r="E47" s="82" t="s">
        <v>130</v>
      </c>
      <c r="F47" s="82" t="s">
        <v>130</v>
      </c>
      <c r="G47" s="82" t="s">
        <v>130</v>
      </c>
      <c r="H47" s="82">
        <v>0</v>
      </c>
      <c r="I47" s="82">
        <v>0</v>
      </c>
      <c r="J47" s="82">
        <v>4</v>
      </c>
      <c r="K47" s="171">
        <f>7+1</f>
        <v>8</v>
      </c>
      <c r="L47" s="655">
        <v>3</v>
      </c>
      <c r="M47" s="176">
        <v>2</v>
      </c>
      <c r="N47" s="176">
        <v>4</v>
      </c>
      <c r="O47" s="176">
        <v>6</v>
      </c>
      <c r="P47" s="176">
        <v>6</v>
      </c>
      <c r="Q47" s="176">
        <v>2</v>
      </c>
      <c r="R47" s="176">
        <v>6</v>
      </c>
      <c r="S47" s="678" t="str">
        <f t="shared" si="3"/>
        <v>-</v>
      </c>
      <c r="T47" s="30"/>
    </row>
    <row r="48" s="65" customFormat="1" ht="23.25" customHeight="1" spans="2:20">
      <c r="B48" s="468" t="s">
        <v>95</v>
      </c>
      <c r="C48" s="82" t="s">
        <v>130</v>
      </c>
      <c r="D48" s="82" t="s">
        <v>130</v>
      </c>
      <c r="E48" s="82" t="s">
        <v>130</v>
      </c>
      <c r="F48" s="82">
        <v>0</v>
      </c>
      <c r="G48" s="82">
        <v>1</v>
      </c>
      <c r="H48" s="384"/>
      <c r="I48" s="82" t="s">
        <v>130</v>
      </c>
      <c r="J48" s="82">
        <v>0</v>
      </c>
      <c r="K48" s="82">
        <v>1</v>
      </c>
      <c r="L48" s="82" t="s">
        <v>130</v>
      </c>
      <c r="M48" s="176">
        <v>0</v>
      </c>
      <c r="N48" s="176">
        <v>4</v>
      </c>
      <c r="O48" s="176">
        <v>9</v>
      </c>
      <c r="P48" s="176">
        <v>12</v>
      </c>
      <c r="Q48" s="176">
        <v>18</v>
      </c>
      <c r="R48" s="176">
        <v>12</v>
      </c>
      <c r="S48" s="678" t="str">
        <f t="shared" si="3"/>
        <v>-</v>
      </c>
      <c r="T48" s="30"/>
    </row>
    <row r="49" s="65" customFormat="1" ht="23.25" customHeight="1" spans="2:20">
      <c r="B49" s="468" t="s">
        <v>70</v>
      </c>
      <c r="C49" s="82" t="s">
        <v>130</v>
      </c>
      <c r="D49" s="82" t="s">
        <v>130</v>
      </c>
      <c r="E49" s="82" t="s">
        <v>130</v>
      </c>
      <c r="F49" s="82" t="s">
        <v>130</v>
      </c>
      <c r="G49" s="82" t="s">
        <v>130</v>
      </c>
      <c r="H49" s="82">
        <v>0</v>
      </c>
      <c r="I49" s="82">
        <v>0</v>
      </c>
      <c r="J49" s="82">
        <v>16</v>
      </c>
      <c r="K49" s="171">
        <f>15+1</f>
        <v>16</v>
      </c>
      <c r="L49" s="655">
        <v>16</v>
      </c>
      <c r="M49" s="176">
        <v>20</v>
      </c>
      <c r="N49" s="176">
        <v>7</v>
      </c>
      <c r="O49" s="176">
        <v>8</v>
      </c>
      <c r="P49" s="176">
        <v>9</v>
      </c>
      <c r="Q49" s="176">
        <v>6</v>
      </c>
      <c r="R49" s="176">
        <v>11</v>
      </c>
      <c r="S49" s="678" t="str">
        <f t="shared" si="3"/>
        <v>-</v>
      </c>
      <c r="T49" s="30"/>
    </row>
    <row r="50" s="65" customFormat="1" ht="23.25" customHeight="1" spans="2:20">
      <c r="B50" s="468" t="s">
        <v>81</v>
      </c>
      <c r="C50" s="82" t="s">
        <v>130</v>
      </c>
      <c r="D50" s="82" t="s">
        <v>130</v>
      </c>
      <c r="E50" s="82" t="s">
        <v>130</v>
      </c>
      <c r="F50" s="82" t="s">
        <v>130</v>
      </c>
      <c r="G50" s="82" t="s">
        <v>130</v>
      </c>
      <c r="H50" s="82" t="s">
        <v>130</v>
      </c>
      <c r="I50" s="82" t="s">
        <v>130</v>
      </c>
      <c r="J50" s="82">
        <v>0</v>
      </c>
      <c r="K50" s="171" t="s">
        <v>130</v>
      </c>
      <c r="L50" s="655">
        <v>12</v>
      </c>
      <c r="M50" s="176">
        <v>13</v>
      </c>
      <c r="N50" s="176">
        <v>11</v>
      </c>
      <c r="O50" s="176">
        <v>7</v>
      </c>
      <c r="P50" s="176">
        <v>10</v>
      </c>
      <c r="Q50" s="176">
        <v>14</v>
      </c>
      <c r="R50" s="176">
        <v>10</v>
      </c>
      <c r="S50" s="678" t="str">
        <f t="shared" si="3"/>
        <v>-</v>
      </c>
      <c r="T50" s="30"/>
    </row>
    <row r="51" s="65" customFormat="1" ht="23.25" customHeight="1" spans="2:20">
      <c r="B51" s="468" t="s">
        <v>46</v>
      </c>
      <c r="C51" s="463" t="s">
        <v>130</v>
      </c>
      <c r="D51" s="463" t="s">
        <v>130</v>
      </c>
      <c r="E51" s="463" t="s">
        <v>130</v>
      </c>
      <c r="F51" s="463">
        <v>0</v>
      </c>
      <c r="G51" s="463">
        <v>1</v>
      </c>
      <c r="H51" s="463">
        <v>13</v>
      </c>
      <c r="I51" s="463">
        <v>16</v>
      </c>
      <c r="J51" s="463">
        <v>17</v>
      </c>
      <c r="K51" s="353">
        <f>17+3</f>
        <v>20</v>
      </c>
      <c r="L51" s="694">
        <v>15</v>
      </c>
      <c r="M51" s="475">
        <v>17</v>
      </c>
      <c r="N51" s="475">
        <v>11</v>
      </c>
      <c r="O51" s="176">
        <v>20</v>
      </c>
      <c r="P51" s="176">
        <v>15</v>
      </c>
      <c r="Q51" s="176">
        <v>15</v>
      </c>
      <c r="R51" s="176">
        <v>22</v>
      </c>
      <c r="S51" s="678" t="str">
        <f t="shared" si="3"/>
        <v>-</v>
      </c>
      <c r="T51" s="30"/>
    </row>
    <row r="52" s="65" customFormat="1" ht="23.25" customHeight="1" spans="2:20">
      <c r="B52" s="470" t="s">
        <v>202</v>
      </c>
      <c r="C52" s="471">
        <f>SUM(C28:C51)</f>
        <v>35</v>
      </c>
      <c r="D52" s="471">
        <f t="shared" ref="D52:R52" si="4">SUM(D28:D51)</f>
        <v>33</v>
      </c>
      <c r="E52" s="471">
        <f t="shared" si="4"/>
        <v>45</v>
      </c>
      <c r="F52" s="471">
        <f t="shared" si="4"/>
        <v>60</v>
      </c>
      <c r="G52" s="471">
        <f t="shared" si="4"/>
        <v>79</v>
      </c>
      <c r="H52" s="471">
        <f t="shared" si="4"/>
        <v>145</v>
      </c>
      <c r="I52" s="471">
        <f t="shared" si="4"/>
        <v>148</v>
      </c>
      <c r="J52" s="471">
        <f t="shared" si="4"/>
        <v>219</v>
      </c>
      <c r="K52" s="471">
        <f t="shared" si="4"/>
        <v>211</v>
      </c>
      <c r="L52" s="471">
        <f t="shared" si="4"/>
        <v>209</v>
      </c>
      <c r="M52" s="471">
        <f t="shared" si="4"/>
        <v>236</v>
      </c>
      <c r="N52" s="471">
        <f t="shared" si="4"/>
        <v>205</v>
      </c>
      <c r="O52" s="471">
        <f t="shared" si="4"/>
        <v>254</v>
      </c>
      <c r="P52" s="471">
        <f t="shared" si="4"/>
        <v>280</v>
      </c>
      <c r="Q52" s="471">
        <f t="shared" si="4"/>
        <v>208</v>
      </c>
      <c r="R52" s="471">
        <f t="shared" si="4"/>
        <v>278</v>
      </c>
      <c r="S52" s="675">
        <f t="shared" si="3"/>
        <v>6.94285714285714</v>
      </c>
      <c r="T52" s="30"/>
    </row>
    <row r="53" s="65" customFormat="1" ht="23.25" customHeight="1" spans="2:20">
      <c r="B53" s="84" t="s">
        <v>203</v>
      </c>
      <c r="C53" s="85">
        <f>C26+C52</f>
        <v>37</v>
      </c>
      <c r="D53" s="85">
        <f t="shared" ref="D53:R53" si="5">D26+D52</f>
        <v>39</v>
      </c>
      <c r="E53" s="85">
        <f t="shared" si="5"/>
        <v>51</v>
      </c>
      <c r="F53" s="85">
        <f t="shared" si="5"/>
        <v>61</v>
      </c>
      <c r="G53" s="85">
        <f t="shared" si="5"/>
        <v>88</v>
      </c>
      <c r="H53" s="85">
        <f t="shared" si="5"/>
        <v>156</v>
      </c>
      <c r="I53" s="85">
        <f t="shared" si="5"/>
        <v>163</v>
      </c>
      <c r="J53" s="85">
        <f t="shared" si="5"/>
        <v>237</v>
      </c>
      <c r="K53" s="85">
        <f t="shared" si="5"/>
        <v>235</v>
      </c>
      <c r="L53" s="85">
        <f t="shared" si="5"/>
        <v>242</v>
      </c>
      <c r="M53" s="85">
        <f t="shared" si="5"/>
        <v>272</v>
      </c>
      <c r="N53" s="510">
        <f t="shared" si="5"/>
        <v>259</v>
      </c>
      <c r="O53" s="510">
        <f t="shared" si="5"/>
        <v>312</v>
      </c>
      <c r="P53" s="510">
        <f t="shared" si="5"/>
        <v>346</v>
      </c>
      <c r="Q53" s="510">
        <f t="shared" si="5"/>
        <v>258</v>
      </c>
      <c r="R53" s="510">
        <f t="shared" si="5"/>
        <v>363</v>
      </c>
      <c r="S53" s="679">
        <f t="shared" si="3"/>
        <v>8.81081081081081</v>
      </c>
      <c r="T53" s="30"/>
    </row>
    <row r="54" s="65" customFormat="1" ht="23.25" customHeight="1" spans="2:20">
      <c r="B54" s="35" t="s">
        <v>134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30"/>
    </row>
    <row r="55" s="65" customFormat="1" ht="19" customHeight="1" spans="2:20">
      <c r="B55" s="435" t="s">
        <v>299</v>
      </c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30"/>
    </row>
    <row r="56" s="65" customFormat="1" ht="16" customHeight="1" spans="2:20">
      <c r="B56" s="496" t="s">
        <v>218</v>
      </c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30"/>
    </row>
    <row r="57" s="65" customFormat="1" ht="23.25" customHeight="1" spans="2:20"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30"/>
    </row>
    <row r="58" s="65" customFormat="1" ht="23.25" customHeight="1" spans="2:19"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</row>
    <row r="59" s="65" customFormat="1" ht="23.25" customHeight="1" spans="2:19">
      <c r="B59" s="455"/>
      <c r="C59" s="83"/>
      <c r="D59" s="83"/>
      <c r="E59" s="83"/>
      <c r="F59" s="83"/>
      <c r="G59" s="83"/>
      <c r="H59" s="83"/>
      <c r="I59" s="83"/>
      <c r="J59" s="83"/>
      <c r="K59" s="204"/>
      <c r="L59" s="109"/>
      <c r="M59" s="109"/>
      <c r="N59" s="109"/>
      <c r="O59" s="109"/>
      <c r="P59" s="109"/>
      <c r="Q59" s="109"/>
      <c r="R59" s="109"/>
      <c r="S59" s="447"/>
    </row>
    <row r="60" s="65" customFormat="1" ht="23.25" customHeight="1" spans="2:19">
      <c r="B60" s="455"/>
      <c r="C60" s="83"/>
      <c r="D60" s="83"/>
      <c r="E60" s="83"/>
      <c r="F60" s="83"/>
      <c r="G60" s="83"/>
      <c r="H60" s="83"/>
      <c r="I60" s="83"/>
      <c r="J60" s="83"/>
      <c r="K60" s="204"/>
      <c r="L60" s="109"/>
      <c r="M60" s="109"/>
      <c r="N60" s="109"/>
      <c r="O60" s="109"/>
      <c r="P60" s="109"/>
      <c r="Q60" s="109"/>
      <c r="R60" s="109"/>
      <c r="S60" s="447"/>
    </row>
    <row r="61" s="65" customFormat="1" ht="23.25" customHeight="1" spans="2:19">
      <c r="B61" s="455"/>
      <c r="C61" s="83"/>
      <c r="D61" s="83"/>
      <c r="E61" s="83"/>
      <c r="F61" s="83"/>
      <c r="G61" s="83"/>
      <c r="H61" s="83"/>
      <c r="I61" s="83"/>
      <c r="J61" s="83"/>
      <c r="K61" s="204"/>
      <c r="L61" s="204"/>
      <c r="M61" s="204"/>
      <c r="N61" s="204"/>
      <c r="O61" s="204"/>
      <c r="P61" s="204"/>
      <c r="Q61" s="204"/>
      <c r="R61" s="204"/>
      <c r="S61" s="447"/>
    </row>
    <row r="62" s="65" customFormat="1" ht="23.25" customHeight="1" spans="1:19">
      <c r="A62"/>
      <c r="B62" s="456"/>
      <c r="C62" s="457"/>
      <c r="D62" s="457"/>
      <c r="E62" s="457"/>
      <c r="F62" s="457"/>
      <c r="G62" s="457"/>
      <c r="H62" s="457"/>
      <c r="I62" s="457"/>
      <c r="J62" s="457"/>
      <c r="K62" s="671"/>
      <c r="L62" s="671"/>
      <c r="M62" s="671"/>
      <c r="N62" s="671"/>
      <c r="O62" s="671"/>
      <c r="P62" s="671"/>
      <c r="Q62" s="671"/>
      <c r="R62" s="671"/>
      <c r="S62" s="459"/>
    </row>
    <row r="63" s="65" customFormat="1" ht="23.25" customHeight="1" spans="1:19">
      <c r="A63"/>
      <c r="B63" s="343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="65" customFormat="1" ht="23.25" customHeight="1" spans="1:19">
      <c r="A64"/>
      <c r="B64" s="672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="65" customFormat="1" ht="23.25" customHeight="1" spans="1:19">
      <c r="A6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="65" customFormat="1" ht="23.25" customHeight="1" spans="1:19">
      <c r="A66"/>
      <c r="B66" s="329"/>
      <c r="C66" s="449"/>
      <c r="D66" s="450"/>
      <c r="E66" s="451"/>
      <c r="F66" s="451"/>
      <c r="G66" s="680"/>
      <c r="H66" s="452"/>
      <c r="I66" s="452"/>
      <c r="J66" s="73"/>
      <c r="K66" s="668"/>
      <c r="L66" s="668"/>
      <c r="M66" s="668"/>
      <c r="N66" s="668"/>
      <c r="O66" s="668"/>
      <c r="P66" s="668"/>
      <c r="Q66" s="668"/>
      <c r="R66" s="668"/>
      <c r="S66" s="73"/>
    </row>
    <row r="67" s="65" customFormat="1" ht="23.25" customHeight="1" spans="1:19">
      <c r="A67"/>
      <c r="B67" s="453"/>
      <c r="C67" s="454"/>
      <c r="D67" s="454"/>
      <c r="E67" s="454"/>
      <c r="F67" s="454"/>
      <c r="G67" s="454"/>
      <c r="H67" s="454"/>
      <c r="I67" s="454"/>
      <c r="J67" s="454"/>
      <c r="K67" s="670"/>
      <c r="L67" s="670"/>
      <c r="M67" s="670"/>
      <c r="N67" s="670"/>
      <c r="O67" s="670"/>
      <c r="P67" s="670"/>
      <c r="Q67" s="670"/>
      <c r="R67" s="670"/>
      <c r="S67" s="73"/>
    </row>
    <row r="68" s="65" customFormat="1" ht="23.25" customHeight="1" spans="1:19">
      <c r="A68"/>
      <c r="B68" s="455"/>
      <c r="C68" s="83"/>
      <c r="D68" s="83"/>
      <c r="E68" s="83"/>
      <c r="F68" s="83"/>
      <c r="G68" s="83"/>
      <c r="H68" s="83"/>
      <c r="I68" s="83"/>
      <c r="J68" s="83"/>
      <c r="K68" s="204"/>
      <c r="L68" s="109"/>
      <c r="M68" s="109"/>
      <c r="N68" s="109"/>
      <c r="O68" s="109"/>
      <c r="P68" s="109"/>
      <c r="Q68" s="109"/>
      <c r="R68" s="109"/>
      <c r="S68" s="447"/>
    </row>
    <row r="69" s="65" customFormat="1" ht="23.25" customHeight="1" spans="1:19">
      <c r="A69"/>
      <c r="B69" s="455"/>
      <c r="C69" s="83"/>
      <c r="D69" s="83"/>
      <c r="E69" s="83"/>
      <c r="F69" s="83"/>
      <c r="G69" s="83"/>
      <c r="H69" s="83"/>
      <c r="I69" s="83"/>
      <c r="J69" s="83"/>
      <c r="K69" s="204"/>
      <c r="L69" s="109"/>
      <c r="M69" s="109"/>
      <c r="N69" s="109"/>
      <c r="O69" s="109"/>
      <c r="P69" s="109"/>
      <c r="Q69" s="109"/>
      <c r="R69" s="109"/>
      <c r="S69" s="447"/>
    </row>
    <row r="70" s="65" customFormat="1" ht="23.25" customHeight="1" spans="1:19">
      <c r="A70"/>
      <c r="B70" s="455"/>
      <c r="C70" s="83"/>
      <c r="D70" s="83"/>
      <c r="E70" s="83"/>
      <c r="F70" s="83"/>
      <c r="G70" s="83"/>
      <c r="H70" s="83"/>
      <c r="I70" s="83"/>
      <c r="J70" s="83"/>
      <c r="K70" s="109"/>
      <c r="L70" s="109"/>
      <c r="M70" s="109"/>
      <c r="N70" s="204"/>
      <c r="O70" s="204"/>
      <c r="P70" s="204"/>
      <c r="Q70" s="204"/>
      <c r="R70" s="204"/>
      <c r="S70" s="447"/>
    </row>
    <row r="71" s="65" customFormat="1" ht="23.25" customHeight="1" spans="1:19">
      <c r="A71"/>
      <c r="B71" s="455"/>
      <c r="C71" s="83"/>
      <c r="D71" s="83"/>
      <c r="E71" s="83"/>
      <c r="F71" s="83"/>
      <c r="G71" s="83"/>
      <c r="H71" s="83"/>
      <c r="I71" s="83"/>
      <c r="J71" s="83"/>
      <c r="K71" s="109"/>
      <c r="L71" s="109"/>
      <c r="M71" s="109"/>
      <c r="N71" s="109"/>
      <c r="O71" s="109"/>
      <c r="P71" s="109"/>
      <c r="Q71" s="109"/>
      <c r="R71" s="109"/>
      <c r="S71" s="447"/>
    </row>
    <row r="72" s="65" customFormat="1" ht="23.25" customHeight="1" spans="1:19">
      <c r="A72"/>
      <c r="B72" s="455"/>
      <c r="C72" s="83"/>
      <c r="D72" s="83"/>
      <c r="E72" s="83"/>
      <c r="F72" s="83"/>
      <c r="G72" s="83"/>
      <c r="H72" s="83"/>
      <c r="I72" s="83"/>
      <c r="J72" s="83"/>
      <c r="K72" s="109"/>
      <c r="L72" s="109"/>
      <c r="M72" s="109"/>
      <c r="N72" s="109"/>
      <c r="O72" s="109"/>
      <c r="P72" s="109"/>
      <c r="Q72" s="109"/>
      <c r="R72" s="109"/>
      <c r="S72" s="447"/>
    </row>
    <row r="73" s="65" customFormat="1" ht="23.25" customHeight="1" spans="1:19">
      <c r="A73"/>
      <c r="B73" s="455"/>
      <c r="C73" s="83"/>
      <c r="D73" s="83"/>
      <c r="E73" s="83"/>
      <c r="F73" s="83"/>
      <c r="G73" s="83"/>
      <c r="H73" s="83"/>
      <c r="I73" s="83"/>
      <c r="J73" s="83"/>
      <c r="K73" s="109"/>
      <c r="L73" s="109"/>
      <c r="M73" s="109"/>
      <c r="N73" s="204"/>
      <c r="O73" s="204"/>
      <c r="P73" s="204"/>
      <c r="Q73" s="204"/>
      <c r="R73" s="204"/>
      <c r="S73" s="447"/>
    </row>
    <row r="74" s="65" customFormat="1" ht="23.25" customHeight="1" spans="1:19">
      <c r="A74"/>
      <c r="B74" s="455"/>
      <c r="C74" s="83"/>
      <c r="D74" s="83"/>
      <c r="E74" s="83"/>
      <c r="F74" s="83"/>
      <c r="G74" s="83"/>
      <c r="H74" s="83"/>
      <c r="I74" s="83"/>
      <c r="J74" s="83"/>
      <c r="K74" s="204"/>
      <c r="L74" s="204"/>
      <c r="M74" s="204"/>
      <c r="N74" s="204"/>
      <c r="O74" s="204"/>
      <c r="P74" s="204"/>
      <c r="Q74" s="204"/>
      <c r="R74" s="204"/>
      <c r="S74" s="447"/>
    </row>
    <row r="75" s="65" customFormat="1" ht="23.25" customHeight="1" spans="1:19">
      <c r="A75"/>
      <c r="B75" s="456"/>
      <c r="C75" s="457"/>
      <c r="D75" s="457"/>
      <c r="E75" s="457"/>
      <c r="F75" s="457"/>
      <c r="G75" s="457"/>
      <c r="H75" s="457"/>
      <c r="I75" s="457"/>
      <c r="J75" s="457"/>
      <c r="K75" s="671"/>
      <c r="L75" s="671"/>
      <c r="M75" s="671"/>
      <c r="N75" s="671"/>
      <c r="O75" s="671"/>
      <c r="P75" s="671"/>
      <c r="Q75" s="671"/>
      <c r="R75" s="671"/>
      <c r="S75" s="459"/>
    </row>
    <row r="76" s="65" customFormat="1" ht="23.25" customHeight="1" spans="1:19">
      <c r="A76"/>
      <c r="B76" s="343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="65" customFormat="1" ht="23.25" customHeight="1" spans="1:19">
      <c r="A77"/>
      <c r="B77" s="112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="65" customFormat="1" ht="23.25" customHeight="1" spans="1:19">
      <c r="A78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="65" customFormat="1" ht="23.25" customHeight="1" spans="1:19">
      <c r="A79"/>
      <c r="B79" s="329"/>
      <c r="C79" s="449"/>
      <c r="D79" s="450"/>
      <c r="E79" s="451"/>
      <c r="F79" s="451"/>
      <c r="G79" s="680"/>
      <c r="H79" s="452"/>
      <c r="I79" s="452"/>
      <c r="J79" s="73"/>
      <c r="K79" s="668"/>
      <c r="L79" s="668"/>
      <c r="M79" s="668"/>
      <c r="N79" s="668"/>
      <c r="O79" s="668"/>
      <c r="P79" s="668"/>
      <c r="Q79" s="668"/>
      <c r="R79" s="668"/>
      <c r="S79" s="73"/>
    </row>
    <row r="80" s="65" customFormat="1" ht="23.25" customHeight="1" spans="1:19">
      <c r="A80"/>
      <c r="B80" s="453"/>
      <c r="C80" s="454"/>
      <c r="D80" s="454"/>
      <c r="E80" s="454"/>
      <c r="F80" s="454"/>
      <c r="G80" s="454"/>
      <c r="H80" s="454"/>
      <c r="I80" s="454"/>
      <c r="J80" s="454"/>
      <c r="K80" s="670"/>
      <c r="L80" s="670"/>
      <c r="M80" s="670"/>
      <c r="N80" s="670"/>
      <c r="O80" s="670"/>
      <c r="P80" s="670"/>
      <c r="Q80" s="670"/>
      <c r="R80" s="670"/>
      <c r="S80" s="73"/>
    </row>
    <row r="81" s="65" customFormat="1" ht="23.25" customHeight="1" spans="1:19">
      <c r="A81"/>
      <c r="B81" s="455"/>
      <c r="C81" s="83"/>
      <c r="D81" s="83"/>
      <c r="E81" s="83"/>
      <c r="F81" s="83"/>
      <c r="G81" s="83"/>
      <c r="H81" s="83"/>
      <c r="I81" s="83"/>
      <c r="J81" s="83"/>
      <c r="K81" s="204"/>
      <c r="L81" s="109"/>
      <c r="M81" s="109"/>
      <c r="N81" s="109"/>
      <c r="O81" s="109"/>
      <c r="P81" s="109"/>
      <c r="Q81" s="109"/>
      <c r="R81" s="109"/>
      <c r="S81" s="447"/>
    </row>
    <row r="82" s="65" customFormat="1" ht="23.25" customHeight="1" spans="1:19">
      <c r="A82"/>
      <c r="B82" s="455"/>
      <c r="C82" s="83"/>
      <c r="D82" s="83"/>
      <c r="E82" s="83"/>
      <c r="F82" s="83"/>
      <c r="G82" s="83"/>
      <c r="H82" s="83"/>
      <c r="I82" s="83"/>
      <c r="J82" s="83"/>
      <c r="K82" s="204"/>
      <c r="L82" s="109"/>
      <c r="M82" s="109"/>
      <c r="N82" s="109"/>
      <c r="O82" s="109"/>
      <c r="P82" s="109"/>
      <c r="Q82" s="109"/>
      <c r="R82" s="109"/>
      <c r="S82" s="447"/>
    </row>
    <row r="83" s="65" customFormat="1" ht="23.25" customHeight="1" spans="1:19">
      <c r="A83"/>
      <c r="B83" s="455"/>
      <c r="C83" s="83"/>
      <c r="D83" s="83"/>
      <c r="E83" s="83"/>
      <c r="F83" s="83"/>
      <c r="G83" s="83"/>
      <c r="H83" s="83"/>
      <c r="I83" s="83"/>
      <c r="J83" s="83"/>
      <c r="K83" s="109"/>
      <c r="L83" s="109"/>
      <c r="M83" s="109"/>
      <c r="N83" s="109"/>
      <c r="O83" s="109"/>
      <c r="P83" s="109"/>
      <c r="Q83" s="109"/>
      <c r="R83" s="109"/>
      <c r="S83" s="447"/>
    </row>
    <row r="84" s="65" customFormat="1" ht="23.25" customHeight="1" spans="1:19">
      <c r="A84"/>
      <c r="B84" s="455"/>
      <c r="C84" s="83"/>
      <c r="D84" s="83"/>
      <c r="E84" s="83"/>
      <c r="F84" s="83"/>
      <c r="G84" s="83"/>
      <c r="H84" s="83"/>
      <c r="I84" s="83"/>
      <c r="J84" s="83"/>
      <c r="K84" s="109"/>
      <c r="L84" s="109"/>
      <c r="M84" s="109"/>
      <c r="N84" s="109"/>
      <c r="O84" s="109"/>
      <c r="P84" s="109"/>
      <c r="Q84" s="109"/>
      <c r="R84" s="109"/>
      <c r="S84" s="447"/>
    </row>
    <row r="85" s="65" customFormat="1" ht="23.25" customHeight="1" spans="1:19">
      <c r="A85"/>
      <c r="B85" s="455"/>
      <c r="C85" s="83"/>
      <c r="D85" s="83"/>
      <c r="E85" s="83"/>
      <c r="F85" s="83"/>
      <c r="G85" s="83"/>
      <c r="H85" s="83"/>
      <c r="I85" s="83"/>
      <c r="J85" s="83"/>
      <c r="K85" s="109"/>
      <c r="L85" s="109"/>
      <c r="M85" s="109"/>
      <c r="N85" s="109"/>
      <c r="O85" s="109"/>
      <c r="P85" s="109"/>
      <c r="Q85" s="109"/>
      <c r="R85" s="109"/>
      <c r="S85" s="447"/>
    </row>
    <row r="86" s="65" customFormat="1" ht="23.25" customHeight="1" spans="1:19">
      <c r="A86"/>
      <c r="B86" s="455"/>
      <c r="C86" s="83"/>
      <c r="D86" s="83"/>
      <c r="E86" s="83"/>
      <c r="F86" s="83"/>
      <c r="G86" s="83"/>
      <c r="H86" s="83"/>
      <c r="I86" s="83"/>
      <c r="J86" s="83"/>
      <c r="K86" s="109"/>
      <c r="L86" s="109"/>
      <c r="M86" s="109"/>
      <c r="N86" s="109"/>
      <c r="O86" s="109"/>
      <c r="P86" s="109"/>
      <c r="Q86" s="109"/>
      <c r="R86" s="109"/>
      <c r="S86" s="447"/>
    </row>
    <row r="87" s="65" customFormat="1" ht="23.25" customHeight="1" spans="1:19">
      <c r="A87"/>
      <c r="B87" s="456"/>
      <c r="C87" s="457"/>
      <c r="D87" s="457"/>
      <c r="E87" s="457"/>
      <c r="F87" s="457"/>
      <c r="G87" s="457"/>
      <c r="H87" s="457"/>
      <c r="I87" s="457"/>
      <c r="J87" s="457"/>
      <c r="K87" s="671"/>
      <c r="L87" s="671"/>
      <c r="M87" s="671"/>
      <c r="N87" s="671"/>
      <c r="O87" s="671"/>
      <c r="P87" s="671"/>
      <c r="Q87" s="671"/>
      <c r="R87" s="671"/>
      <c r="S87" s="459"/>
    </row>
    <row r="88" s="65" customFormat="1" ht="23.25" customHeight="1" spans="1:19">
      <c r="A88"/>
      <c r="B88" s="343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="65" customFormat="1" ht="23.25" customHeight="1" spans="1:19">
      <c r="A89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="65" customFormat="1" ht="23.25" customHeight="1" spans="1:19">
      <c r="A90"/>
      <c r="B90" s="329"/>
      <c r="C90" s="458"/>
      <c r="D90" s="458"/>
      <c r="E90" s="458"/>
      <c r="F90" s="458"/>
      <c r="G90" s="458"/>
      <c r="H90" s="458"/>
      <c r="I90" s="458"/>
      <c r="J90" s="458"/>
      <c r="K90" s="181"/>
      <c r="L90" s="181"/>
      <c r="M90" s="181"/>
      <c r="N90" s="181"/>
      <c r="O90" s="181"/>
      <c r="P90" s="181"/>
      <c r="Q90" s="181"/>
      <c r="R90" s="181"/>
      <c r="S90" s="458"/>
    </row>
    <row r="91" s="65" customFormat="1" ht="23.25" customHeight="1" spans="1:19">
      <c r="A91"/>
      <c r="B91" s="453"/>
      <c r="C91" s="454"/>
      <c r="D91" s="454"/>
      <c r="E91" s="454"/>
      <c r="F91" s="454"/>
      <c r="G91" s="454"/>
      <c r="H91" s="454"/>
      <c r="I91" s="454"/>
      <c r="J91" s="454"/>
      <c r="K91" s="670"/>
      <c r="L91" s="670"/>
      <c r="M91" s="670"/>
      <c r="N91" s="670"/>
      <c r="O91" s="670"/>
      <c r="P91" s="670"/>
      <c r="Q91" s="670"/>
      <c r="R91" s="670"/>
      <c r="S91" s="73"/>
    </row>
    <row r="92" s="65" customFormat="1" ht="23.25" customHeight="1" spans="1:19">
      <c r="A92"/>
      <c r="B92" s="455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204"/>
      <c r="S92" s="447"/>
    </row>
    <row r="93" s="65" customFormat="1" ht="23.25" customHeight="1" spans="1:19">
      <c r="A93"/>
      <c r="B93" s="455"/>
      <c r="C93" s="83"/>
      <c r="D93" s="83"/>
      <c r="E93" s="83"/>
      <c r="F93" s="83"/>
      <c r="G93" s="83"/>
      <c r="H93" s="83"/>
      <c r="I93" s="83"/>
      <c r="J93" s="83"/>
      <c r="K93" s="204"/>
      <c r="L93" s="204"/>
      <c r="M93" s="204"/>
      <c r="N93" s="204"/>
      <c r="O93" s="204"/>
      <c r="P93" s="204"/>
      <c r="Q93" s="204"/>
      <c r="R93" s="204"/>
      <c r="S93" s="447"/>
    </row>
    <row r="94" s="65" customFormat="1" ht="23.25" customHeight="1" spans="1:19">
      <c r="A94"/>
      <c r="B94" s="456"/>
      <c r="C94" s="457"/>
      <c r="D94" s="457"/>
      <c r="E94" s="457"/>
      <c r="F94" s="457"/>
      <c r="G94" s="457"/>
      <c r="H94" s="457"/>
      <c r="I94" s="457"/>
      <c r="J94" s="457"/>
      <c r="K94" s="671"/>
      <c r="L94" s="671"/>
      <c r="M94" s="671"/>
      <c r="N94" s="671"/>
      <c r="O94" s="671"/>
      <c r="P94" s="671"/>
      <c r="Q94" s="671"/>
      <c r="R94" s="671"/>
      <c r="S94" s="447"/>
    </row>
    <row r="95" s="65" customFormat="1" ht="23.25" customHeight="1" spans="1:19">
      <c r="A95"/>
      <c r="B95" s="343"/>
      <c r="C95" s="112"/>
      <c r="D95" s="112"/>
      <c r="E95" s="112"/>
      <c r="F95" s="112"/>
      <c r="G95" s="112"/>
      <c r="H95" s="112"/>
      <c r="I95" s="112"/>
      <c r="J95" s="112"/>
      <c r="K95" s="181"/>
      <c r="L95" s="181"/>
      <c r="M95" s="181"/>
      <c r="N95" s="181"/>
      <c r="O95" s="181"/>
      <c r="P95" s="181"/>
      <c r="Q95" s="181"/>
      <c r="R95" s="181"/>
      <c r="S95" s="112"/>
    </row>
    <row r="96" s="65" customFormat="1" ht="23.25" customHeight="1" spans="1:19">
      <c r="A96"/>
      <c r="B96" s="112"/>
      <c r="C96" s="112"/>
      <c r="D96" s="112"/>
      <c r="E96" s="112"/>
      <c r="F96" s="112"/>
      <c r="G96" s="112"/>
      <c r="H96" s="112"/>
      <c r="I96" s="112"/>
      <c r="J96" s="112"/>
      <c r="K96" s="181"/>
      <c r="L96" s="181"/>
      <c r="M96" s="181"/>
      <c r="N96" s="181"/>
      <c r="O96" s="181"/>
      <c r="P96" s="181"/>
      <c r="Q96" s="181"/>
      <c r="R96" s="181"/>
      <c r="S96" s="112"/>
    </row>
    <row r="97" s="65" customFormat="1" ht="23.25" customHeight="1" spans="1:19">
      <c r="A97"/>
      <c r="B97" s="112"/>
      <c r="C97" s="112"/>
      <c r="D97" s="112"/>
      <c r="E97" s="112"/>
      <c r="F97" s="112"/>
      <c r="G97" s="112"/>
      <c r="H97" s="112"/>
      <c r="I97" s="112"/>
      <c r="J97" s="112"/>
      <c r="K97" s="181"/>
      <c r="L97" s="181"/>
      <c r="M97" s="181"/>
      <c r="N97" s="181"/>
      <c r="O97" s="181"/>
      <c r="P97" s="181"/>
      <c r="Q97" s="181"/>
      <c r="R97" s="181"/>
      <c r="S97" s="112"/>
    </row>
    <row r="98" s="65" customFormat="1" ht="23.25" customHeight="1" spans="1:19">
      <c r="A98"/>
      <c r="B98" s="112"/>
      <c r="C98" s="112"/>
      <c r="D98" s="112"/>
      <c r="E98" s="112"/>
      <c r="F98" s="112"/>
      <c r="G98" s="112"/>
      <c r="H98" s="112"/>
      <c r="I98" s="112"/>
      <c r="J98" s="112"/>
      <c r="K98" s="181"/>
      <c r="L98" s="181"/>
      <c r="M98" s="181"/>
      <c r="N98" s="181"/>
      <c r="O98" s="181"/>
      <c r="P98" s="181"/>
      <c r="Q98" s="181"/>
      <c r="R98" s="181"/>
      <c r="S98" s="112"/>
    </row>
    <row r="99" s="65" customFormat="1" ht="23.25" customHeight="1" spans="1:19">
      <c r="A99"/>
      <c r="B99" s="112"/>
      <c r="C99" s="112"/>
      <c r="D99" s="112"/>
      <c r="E99" s="112"/>
      <c r="F99" s="112"/>
      <c r="G99" s="112"/>
      <c r="H99" s="112"/>
      <c r="I99" s="112"/>
      <c r="J99" s="112"/>
      <c r="K99" s="181"/>
      <c r="L99" s="181"/>
      <c r="M99" s="181"/>
      <c r="N99" s="181"/>
      <c r="O99" s="181"/>
      <c r="P99" s="181"/>
      <c r="Q99" s="181"/>
      <c r="R99" s="181"/>
      <c r="S99" s="112"/>
    </row>
    <row r="100" s="65" customFormat="1" ht="23.25" customHeight="1" spans="1:19">
      <c r="A100"/>
      <c r="B100" s="112"/>
      <c r="C100" s="112"/>
      <c r="D100" s="112"/>
      <c r="E100" s="112"/>
      <c r="F100" s="112"/>
      <c r="G100" s="112"/>
      <c r="H100" s="112"/>
      <c r="I100" s="112"/>
      <c r="J100" s="112"/>
      <c r="K100" s="181"/>
      <c r="L100" s="181"/>
      <c r="M100" s="181"/>
      <c r="N100" s="181"/>
      <c r="O100" s="181"/>
      <c r="P100" s="181"/>
      <c r="Q100" s="181"/>
      <c r="R100" s="181"/>
      <c r="S100" s="112"/>
    </row>
    <row r="101" s="65" customFormat="1" ht="23.25" customHeight="1" spans="1:19">
      <c r="A101"/>
      <c r="B101" s="112"/>
      <c r="C101" s="112"/>
      <c r="D101" s="112"/>
      <c r="E101" s="112"/>
      <c r="F101" s="112"/>
      <c r="G101" s="112"/>
      <c r="H101" s="112"/>
      <c r="I101" s="112"/>
      <c r="J101" s="112"/>
      <c r="K101" s="181"/>
      <c r="L101" s="181"/>
      <c r="M101" s="181"/>
      <c r="N101" s="181"/>
      <c r="O101" s="181"/>
      <c r="P101" s="181"/>
      <c r="Q101" s="181"/>
      <c r="R101" s="181"/>
      <c r="S101" s="112"/>
    </row>
    <row r="102" s="65" customFormat="1" ht="23.25" customHeight="1" spans="1:19">
      <c r="A102"/>
      <c r="B102" s="112"/>
      <c r="C102" s="112"/>
      <c r="D102" s="112"/>
      <c r="E102" s="112"/>
      <c r="F102" s="112"/>
      <c r="G102" s="112"/>
      <c r="H102" s="112"/>
      <c r="I102" s="112"/>
      <c r="J102" s="112"/>
      <c r="K102" s="181"/>
      <c r="L102" s="181"/>
      <c r="M102" s="181"/>
      <c r="N102" s="181"/>
      <c r="O102" s="181"/>
      <c r="P102" s="181"/>
      <c r="Q102" s="181"/>
      <c r="R102" s="181"/>
      <c r="S102" s="112"/>
    </row>
    <row r="103" s="65" customFormat="1" ht="23.25" customHeight="1" spans="1:19">
      <c r="A103"/>
      <c r="B103" s="112"/>
      <c r="C103" s="112"/>
      <c r="D103" s="112"/>
      <c r="E103" s="112"/>
      <c r="F103" s="112"/>
      <c r="G103" s="112"/>
      <c r="H103" s="112"/>
      <c r="I103" s="112"/>
      <c r="J103" s="112"/>
      <c r="K103" s="181"/>
      <c r="L103" s="181"/>
      <c r="M103" s="181"/>
      <c r="N103" s="181"/>
      <c r="O103" s="181"/>
      <c r="P103" s="181"/>
      <c r="Q103" s="181"/>
      <c r="R103" s="181"/>
      <c r="S103" s="112"/>
    </row>
    <row r="104" s="65" customFormat="1" ht="23.25" customHeight="1" spans="1:19">
      <c r="A104"/>
      <c r="B104" s="112"/>
      <c r="C104" s="112"/>
      <c r="D104" s="112"/>
      <c r="E104" s="112"/>
      <c r="F104" s="112"/>
      <c r="G104" s="112"/>
      <c r="H104" s="112"/>
      <c r="I104" s="112"/>
      <c r="J104" s="112"/>
      <c r="K104" s="181"/>
      <c r="L104" s="181"/>
      <c r="M104" s="181"/>
      <c r="N104" s="181"/>
      <c r="O104" s="181"/>
      <c r="P104" s="181"/>
      <c r="Q104" s="181"/>
      <c r="R104" s="181"/>
      <c r="S104" s="112"/>
    </row>
    <row r="105" s="65" customFormat="1" ht="23.25" customHeight="1" spans="1:19">
      <c r="A105"/>
      <c r="B105" s="112"/>
      <c r="C105" s="112"/>
      <c r="D105" s="112"/>
      <c r="E105" s="112"/>
      <c r="F105" s="112"/>
      <c r="G105" s="112"/>
      <c r="H105" s="112"/>
      <c r="I105" s="112"/>
      <c r="J105" s="112"/>
      <c r="K105" s="181"/>
      <c r="L105" s="181"/>
      <c r="M105" s="181"/>
      <c r="N105" s="181"/>
      <c r="O105" s="181"/>
      <c r="P105" s="181"/>
      <c r="Q105" s="181"/>
      <c r="R105" s="181"/>
      <c r="S105" s="112"/>
    </row>
    <row r="106" s="65" customFormat="1" ht="23.25" customHeight="1" spans="1:19">
      <c r="A106"/>
      <c r="B106" s="112"/>
      <c r="C106" s="112"/>
      <c r="D106" s="112"/>
      <c r="E106" s="112"/>
      <c r="F106" s="112"/>
      <c r="G106" s="112"/>
      <c r="H106" s="112"/>
      <c r="I106" s="112"/>
      <c r="J106" s="112"/>
      <c r="K106" s="181"/>
      <c r="L106" s="181"/>
      <c r="M106" s="181"/>
      <c r="N106" s="181"/>
      <c r="O106" s="181"/>
      <c r="P106" s="181"/>
      <c r="Q106" s="181"/>
      <c r="R106" s="181"/>
      <c r="S106" s="112"/>
    </row>
    <row r="107" s="65" customFormat="1" ht="23.25" customHeight="1" spans="1:19">
      <c r="A107"/>
      <c r="B107" s="112"/>
      <c r="C107" s="112"/>
      <c r="D107" s="112"/>
      <c r="E107" s="112"/>
      <c r="F107" s="112"/>
      <c r="G107" s="112"/>
      <c r="H107" s="112"/>
      <c r="I107" s="112"/>
      <c r="J107" s="112"/>
      <c r="K107" s="181"/>
      <c r="L107" s="181"/>
      <c r="M107" s="181"/>
      <c r="N107" s="181"/>
      <c r="O107" s="181"/>
      <c r="P107" s="181"/>
      <c r="Q107" s="181"/>
      <c r="R107" s="181"/>
      <c r="S107" s="112"/>
    </row>
    <row r="108" s="65" customFormat="1" ht="23.25" customHeight="1" spans="1:19">
      <c r="A108"/>
      <c r="B108" s="112"/>
      <c r="C108" s="112"/>
      <c r="D108" s="112"/>
      <c r="E108" s="112"/>
      <c r="F108" s="112"/>
      <c r="G108" s="112"/>
      <c r="H108" s="112"/>
      <c r="I108" s="112"/>
      <c r="J108" s="112"/>
      <c r="K108" s="181"/>
      <c r="L108" s="181"/>
      <c r="M108" s="181"/>
      <c r="N108" s="181"/>
      <c r="O108" s="181"/>
      <c r="P108" s="181"/>
      <c r="Q108" s="181"/>
      <c r="R108" s="181"/>
      <c r="S108" s="112"/>
    </row>
    <row r="109" s="65" customFormat="1" ht="23.25" customHeight="1" spans="1:19">
      <c r="A109"/>
      <c r="B109" s="112"/>
      <c r="C109" s="112"/>
      <c r="D109" s="112"/>
      <c r="E109" s="112"/>
      <c r="F109" s="112"/>
      <c r="G109" s="112"/>
      <c r="H109" s="112"/>
      <c r="I109" s="112"/>
      <c r="J109" s="112"/>
      <c r="K109" s="181"/>
      <c r="L109" s="181"/>
      <c r="M109" s="181"/>
      <c r="N109" s="181"/>
      <c r="O109" s="181"/>
      <c r="P109" s="181"/>
      <c r="Q109" s="181"/>
      <c r="R109" s="181"/>
      <c r="S109" s="112"/>
    </row>
    <row r="110" s="65" customFormat="1" ht="23.25" customHeight="1" spans="1:19">
      <c r="A110"/>
      <c r="B110" s="112"/>
      <c r="C110" s="112"/>
      <c r="D110" s="112"/>
      <c r="E110" s="112"/>
      <c r="F110" s="112"/>
      <c r="G110" s="112"/>
      <c r="H110" s="112"/>
      <c r="I110" s="112"/>
      <c r="J110" s="112"/>
      <c r="K110" s="181"/>
      <c r="L110" s="181"/>
      <c r="M110" s="181"/>
      <c r="N110" s="181"/>
      <c r="O110" s="181"/>
      <c r="P110" s="181"/>
      <c r="Q110" s="181"/>
      <c r="R110" s="181"/>
      <c r="S110" s="112"/>
    </row>
    <row r="111" s="65" customFormat="1" ht="23.25" customHeight="1" spans="1:19">
      <c r="A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="65" customFormat="1" ht="23.25" customHeight="1" spans="1:19">
      <c r="A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="65" customFormat="1" ht="23.25" customHeight="1" spans="1:19">
      <c r="A113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="65" customFormat="1" ht="23.25" customHeight="1" spans="1:19">
      <c r="A114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="65" customFormat="1" ht="23.25" customHeight="1" spans="1:19">
      <c r="A115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="65" customFormat="1" ht="23.25" customHeight="1" spans="1:19">
      <c r="A116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="65" customFormat="1" ht="23.25" customHeight="1" spans="1:19">
      <c r="A117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="65" customFormat="1" ht="23.25" customHeight="1" spans="1:19">
      <c r="A118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="65" customFormat="1" ht="23.25" customHeight="1" spans="1:19">
      <c r="A119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="65" customFormat="1" ht="23.25" customHeight="1" spans="1:19">
      <c r="A120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="65" customFormat="1" ht="23.25" customHeight="1" spans="1:19">
      <c r="A12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="65" customFormat="1" ht="23.25" customHeight="1" spans="1:19">
      <c r="A12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="65" customFormat="1" ht="23.25" customHeight="1" spans="1:19">
      <c r="A123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="65" customFormat="1" ht="23.25" customHeight="1" spans="1:19">
      <c r="A124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="65" customFormat="1" ht="23.25" customHeight="1" spans="1:19">
      <c r="A125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="65" customFormat="1" ht="23.25" customHeight="1" spans="1:19">
      <c r="A126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="65" customFormat="1" ht="23.25" customHeight="1" spans="1:19">
      <c r="A127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s="65" customFormat="1" ht="23.25" customHeight="1" spans="1:1">
      <c r="A175"/>
    </row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342</v>
      </c>
      <c r="B12" s="21"/>
      <c r="C12" s="21"/>
      <c r="D12" s="21"/>
      <c r="E12" s="21"/>
      <c r="F12" s="22"/>
      <c r="G12" s="20" t="s">
        <v>343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134</v>
      </c>
      <c r="B27" s="54"/>
      <c r="C27" s="55"/>
      <c r="D27" s="56"/>
      <c r="E27" s="56"/>
      <c r="F27" s="57"/>
      <c r="G27" s="53" t="s">
        <v>134</v>
      </c>
      <c r="H27" s="58"/>
      <c r="I27" s="62"/>
      <c r="J27" s="62"/>
      <c r="K27" s="63"/>
    </row>
    <row r="28" ht="50.1" customHeight="1" spans="1:11">
      <c r="A28" s="20" t="s">
        <v>344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134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2:11"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ht="23.25" customHeight="1" spans="2:11">
      <c r="B45" s="112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U237"/>
  <sheetViews>
    <sheetView showGridLines="0" zoomScale="85" zoomScaleNormal="85" workbookViewId="0">
      <selection activeCell="B12" sqref="B12"/>
    </sheetView>
  </sheetViews>
  <sheetFormatPr defaultColWidth="0" defaultRowHeight="15"/>
  <cols>
    <col min="1" max="1" width="2.71428571428571" customWidth="1"/>
    <col min="2" max="2" width="48.7142857142857" customWidth="1"/>
    <col min="3" max="18" width="13.7142857142857" customWidth="1"/>
    <col min="19" max="19" width="14.7142857142857" customWidth="1"/>
    <col min="20" max="20" width="9.14285714285714" customWidth="1"/>
    <col min="21" max="21" width="14.5142857142857" customWidth="1"/>
    <col min="22" max="16384" width="9.14285714285714" hidden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Height="1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5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"/>
    </row>
    <row r="11" ht="23.25" customHeight="1"/>
    <row r="12" s="65" customFormat="1" ht="23.25" customHeight="1" spans="1:21">
      <c r="A12"/>
      <c r="B12" s="327" t="s">
        <v>345</v>
      </c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30"/>
      <c r="U12" s="30"/>
    </row>
    <row r="13" s="65" customFormat="1" ht="50.1" customHeight="1" spans="1:21">
      <c r="A13"/>
      <c r="B13" s="72" t="s">
        <v>230</v>
      </c>
      <c r="C13" s="72" t="s">
        <v>346</v>
      </c>
      <c r="D13" s="72" t="s">
        <v>347</v>
      </c>
      <c r="E13" s="72" t="s">
        <v>348</v>
      </c>
      <c r="F13" s="72" t="s">
        <v>349</v>
      </c>
      <c r="G13" s="72" t="s">
        <v>350</v>
      </c>
      <c r="H13" s="72" t="s">
        <v>351</v>
      </c>
      <c r="I13" s="72" t="s">
        <v>352</v>
      </c>
      <c r="J13" s="72" t="s">
        <v>353</v>
      </c>
      <c r="K13" s="72" t="s">
        <v>354</v>
      </c>
      <c r="L13" s="684" t="s">
        <v>355</v>
      </c>
      <c r="M13" s="684" t="s">
        <v>356</v>
      </c>
      <c r="N13" s="684" t="s">
        <v>357</v>
      </c>
      <c r="O13" s="684" t="s">
        <v>358</v>
      </c>
      <c r="P13" s="684" t="s">
        <v>359</v>
      </c>
      <c r="Q13" s="684" t="s">
        <v>360</v>
      </c>
      <c r="R13" s="684" t="s">
        <v>361</v>
      </c>
      <c r="S13" s="72" t="s">
        <v>362</v>
      </c>
      <c r="T13" s="30"/>
      <c r="U13" s="30"/>
    </row>
    <row r="14" s="65" customFormat="1" ht="23.25" customHeight="1" spans="1:21">
      <c r="A14"/>
      <c r="B14" s="470" t="s">
        <v>4</v>
      </c>
      <c r="C14" s="466"/>
      <c r="D14" s="466"/>
      <c r="E14" s="466"/>
      <c r="F14" s="466"/>
      <c r="G14" s="466"/>
      <c r="H14" s="466"/>
      <c r="I14" s="466"/>
      <c r="J14" s="466"/>
      <c r="K14" s="466"/>
      <c r="L14" s="685"/>
      <c r="M14" s="685"/>
      <c r="N14" s="685"/>
      <c r="O14" s="686"/>
      <c r="P14" s="686"/>
      <c r="Q14" s="685"/>
      <c r="R14" s="685"/>
      <c r="S14" s="674"/>
      <c r="T14" s="30"/>
      <c r="U14" s="30"/>
    </row>
    <row r="15" s="65" customFormat="1" ht="23.25" customHeight="1" spans="1:21">
      <c r="A15"/>
      <c r="B15" s="467" t="s">
        <v>54</v>
      </c>
      <c r="C15" s="474" t="s">
        <v>130</v>
      </c>
      <c r="D15" s="474" t="s">
        <v>130</v>
      </c>
      <c r="E15" s="474" t="s">
        <v>130</v>
      </c>
      <c r="F15" s="474" t="s">
        <v>130</v>
      </c>
      <c r="G15" s="474" t="s">
        <v>130</v>
      </c>
      <c r="H15" s="474" t="s">
        <v>130</v>
      </c>
      <c r="I15" s="474" t="s">
        <v>130</v>
      </c>
      <c r="J15" s="474" t="s">
        <v>130</v>
      </c>
      <c r="K15" s="474" t="s">
        <v>130</v>
      </c>
      <c r="L15" s="474" t="s">
        <v>130</v>
      </c>
      <c r="M15" s="474" t="s">
        <v>130</v>
      </c>
      <c r="N15" s="474" t="s">
        <v>130</v>
      </c>
      <c r="O15" s="474" t="s">
        <v>130</v>
      </c>
      <c r="P15" s="474">
        <v>1</v>
      </c>
      <c r="Q15" s="82">
        <v>1</v>
      </c>
      <c r="R15" s="82">
        <v>1</v>
      </c>
      <c r="S15" s="381" t="str">
        <f>IF(ISERROR(R15/D15-1),"-",(R15/D15-1))</f>
        <v>-</v>
      </c>
      <c r="T15" s="30"/>
      <c r="U15" s="30"/>
    </row>
    <row r="16" s="65" customFormat="1" ht="23.25" customHeight="1" spans="1:21">
      <c r="A16"/>
      <c r="B16" s="468" t="s">
        <v>16</v>
      </c>
      <c r="C16" s="82">
        <v>0</v>
      </c>
      <c r="D16" s="82">
        <v>0</v>
      </c>
      <c r="E16" s="82">
        <v>0</v>
      </c>
      <c r="F16" s="82">
        <v>1</v>
      </c>
      <c r="G16" s="82">
        <v>2</v>
      </c>
      <c r="H16" s="82">
        <v>1</v>
      </c>
      <c r="I16" s="82">
        <v>1</v>
      </c>
      <c r="J16" s="82">
        <v>3</v>
      </c>
      <c r="K16" s="171">
        <v>1</v>
      </c>
      <c r="L16" s="171">
        <v>0</v>
      </c>
      <c r="M16" s="176">
        <v>1</v>
      </c>
      <c r="N16" s="176">
        <v>1</v>
      </c>
      <c r="O16" s="176">
        <v>3</v>
      </c>
      <c r="P16" s="176">
        <v>5</v>
      </c>
      <c r="Q16" s="176">
        <v>1</v>
      </c>
      <c r="R16" s="176">
        <v>7</v>
      </c>
      <c r="S16" s="381" t="str">
        <f t="shared" ref="S16:S26" si="0">IF(ISERROR(R16/D16-1),"-",(R16/D16-1))</f>
        <v>-</v>
      </c>
      <c r="T16" s="30"/>
      <c r="U16" s="30"/>
    </row>
    <row r="17" s="65" customFormat="1" ht="23.25" customHeight="1" spans="1:21">
      <c r="A17"/>
      <c r="B17" s="468" t="s">
        <v>215</v>
      </c>
      <c r="C17" s="82" t="s">
        <v>130</v>
      </c>
      <c r="D17" s="82" t="s">
        <v>130</v>
      </c>
      <c r="E17" s="82" t="s">
        <v>130</v>
      </c>
      <c r="F17" s="82" t="s">
        <v>130</v>
      </c>
      <c r="G17" s="82" t="s">
        <v>130</v>
      </c>
      <c r="H17" s="82" t="s">
        <v>130</v>
      </c>
      <c r="I17" s="82" t="s">
        <v>130</v>
      </c>
      <c r="J17" s="82">
        <v>0</v>
      </c>
      <c r="K17" s="171">
        <v>0</v>
      </c>
      <c r="L17" s="171">
        <v>0</v>
      </c>
      <c r="M17" s="176">
        <v>1</v>
      </c>
      <c r="N17" s="176">
        <v>1</v>
      </c>
      <c r="O17" s="176">
        <v>2</v>
      </c>
      <c r="P17" s="176">
        <v>0</v>
      </c>
      <c r="Q17" s="176">
        <v>0</v>
      </c>
      <c r="R17" s="176">
        <v>0</v>
      </c>
      <c r="S17" s="381" t="str">
        <f t="shared" si="0"/>
        <v>-</v>
      </c>
      <c r="T17" s="30"/>
      <c r="U17" s="30"/>
    </row>
    <row r="18" s="65" customFormat="1" ht="23.25" customHeight="1" spans="1:21">
      <c r="A18"/>
      <c r="B18" s="468" t="s">
        <v>38</v>
      </c>
      <c r="C18" s="82" t="s">
        <v>130</v>
      </c>
      <c r="D18" s="82" t="s">
        <v>130</v>
      </c>
      <c r="E18" s="82" t="s">
        <v>130</v>
      </c>
      <c r="F18" s="82" t="s">
        <v>130</v>
      </c>
      <c r="G18" s="82" t="s">
        <v>130</v>
      </c>
      <c r="H18" s="82" t="s">
        <v>130</v>
      </c>
      <c r="I18" s="82" t="s">
        <v>130</v>
      </c>
      <c r="J18" s="82" t="s">
        <v>130</v>
      </c>
      <c r="K18" s="171">
        <v>1</v>
      </c>
      <c r="L18" s="171">
        <v>1</v>
      </c>
      <c r="M18" s="176">
        <v>0</v>
      </c>
      <c r="N18" s="176">
        <v>1</v>
      </c>
      <c r="O18" s="171">
        <v>2</v>
      </c>
      <c r="P18" s="171">
        <v>0</v>
      </c>
      <c r="Q18" s="171">
        <v>0</v>
      </c>
      <c r="R18" s="171">
        <v>1</v>
      </c>
      <c r="S18" s="381" t="str">
        <f t="shared" si="0"/>
        <v>-</v>
      </c>
      <c r="T18" s="30"/>
      <c r="U18" s="30"/>
    </row>
    <row r="19" s="65" customFormat="1" ht="23.25" customHeight="1" spans="1:21">
      <c r="A19"/>
      <c r="B19" s="468" t="s">
        <v>49</v>
      </c>
      <c r="C19" s="82" t="s">
        <v>130</v>
      </c>
      <c r="D19" s="82" t="s">
        <v>130</v>
      </c>
      <c r="E19" s="82" t="s">
        <v>130</v>
      </c>
      <c r="F19" s="82" t="s">
        <v>130</v>
      </c>
      <c r="G19" s="82" t="s">
        <v>130</v>
      </c>
      <c r="H19" s="82" t="s">
        <v>130</v>
      </c>
      <c r="I19" s="82" t="s">
        <v>130</v>
      </c>
      <c r="J19" s="82" t="s">
        <v>130</v>
      </c>
      <c r="K19" s="171">
        <v>0</v>
      </c>
      <c r="L19" s="171">
        <v>0</v>
      </c>
      <c r="M19" s="176">
        <v>0</v>
      </c>
      <c r="N19" s="176">
        <v>0</v>
      </c>
      <c r="O19" s="176">
        <v>0</v>
      </c>
      <c r="P19" s="176">
        <v>2</v>
      </c>
      <c r="Q19" s="176">
        <v>1</v>
      </c>
      <c r="R19" s="176">
        <v>1</v>
      </c>
      <c r="S19" s="381" t="str">
        <f t="shared" si="0"/>
        <v>-</v>
      </c>
      <c r="T19" s="30"/>
      <c r="U19" s="30"/>
    </row>
    <row r="20" s="65" customFormat="1" ht="23.25" customHeight="1" spans="1:21">
      <c r="A20"/>
      <c r="B20" s="349" t="s">
        <v>34</v>
      </c>
      <c r="C20" s="82" t="s">
        <v>130</v>
      </c>
      <c r="D20" s="82" t="s">
        <v>130</v>
      </c>
      <c r="E20" s="82" t="s">
        <v>130</v>
      </c>
      <c r="F20" s="82" t="s">
        <v>130</v>
      </c>
      <c r="G20" s="82" t="s">
        <v>130</v>
      </c>
      <c r="H20" s="82" t="s">
        <v>130</v>
      </c>
      <c r="I20" s="82" t="s">
        <v>130</v>
      </c>
      <c r="J20" s="82" t="s">
        <v>130</v>
      </c>
      <c r="K20" s="171">
        <v>0</v>
      </c>
      <c r="L20" s="171">
        <v>0</v>
      </c>
      <c r="M20" s="176">
        <v>1</v>
      </c>
      <c r="N20" s="176">
        <v>0</v>
      </c>
      <c r="O20" s="176">
        <v>1</v>
      </c>
      <c r="P20" s="176">
        <v>0</v>
      </c>
      <c r="Q20" s="176">
        <v>1</v>
      </c>
      <c r="R20" s="176">
        <v>1</v>
      </c>
      <c r="S20" s="381" t="str">
        <f t="shared" si="0"/>
        <v>-</v>
      </c>
      <c r="T20" s="30"/>
      <c r="U20" s="30"/>
    </row>
    <row r="21" s="65" customFormat="1" ht="23.25" customHeight="1" spans="1:21">
      <c r="A21"/>
      <c r="B21" s="468" t="s">
        <v>25</v>
      </c>
      <c r="C21" s="82" t="s">
        <v>130</v>
      </c>
      <c r="D21" s="82" t="s">
        <v>130</v>
      </c>
      <c r="E21" s="82" t="s">
        <v>130</v>
      </c>
      <c r="F21" s="82" t="s">
        <v>130</v>
      </c>
      <c r="G21" s="82">
        <v>0</v>
      </c>
      <c r="H21" s="82">
        <v>0</v>
      </c>
      <c r="I21" s="82">
        <v>1</v>
      </c>
      <c r="J21" s="82">
        <v>0</v>
      </c>
      <c r="K21" s="171">
        <v>2</v>
      </c>
      <c r="L21" s="171">
        <v>0</v>
      </c>
      <c r="M21" s="176">
        <v>1</v>
      </c>
      <c r="N21" s="176">
        <v>1</v>
      </c>
      <c r="O21" s="176">
        <v>3</v>
      </c>
      <c r="P21" s="176">
        <v>1</v>
      </c>
      <c r="Q21" s="176">
        <v>1</v>
      </c>
      <c r="R21" s="176">
        <v>5</v>
      </c>
      <c r="S21" s="381" t="str">
        <f t="shared" si="0"/>
        <v>-</v>
      </c>
      <c r="T21" s="30"/>
      <c r="U21" s="30"/>
    </row>
    <row r="22" s="65" customFormat="1" ht="23.25" customHeight="1" spans="1:21">
      <c r="A22"/>
      <c r="B22" s="468" t="s">
        <v>31</v>
      </c>
      <c r="C22" s="82" t="s">
        <v>130</v>
      </c>
      <c r="D22" s="82" t="s">
        <v>130</v>
      </c>
      <c r="E22" s="82" t="s">
        <v>130</v>
      </c>
      <c r="F22" s="82" t="s">
        <v>130</v>
      </c>
      <c r="G22" s="82" t="s">
        <v>130</v>
      </c>
      <c r="H22" s="82" t="s">
        <v>130</v>
      </c>
      <c r="I22" s="82" t="s">
        <v>130</v>
      </c>
      <c r="J22" s="82">
        <v>0</v>
      </c>
      <c r="K22" s="171">
        <v>0</v>
      </c>
      <c r="L22" s="171">
        <v>1</v>
      </c>
      <c r="M22" s="176">
        <v>2</v>
      </c>
      <c r="N22" s="176">
        <v>0</v>
      </c>
      <c r="O22" s="176">
        <v>0</v>
      </c>
      <c r="P22" s="176">
        <v>0</v>
      </c>
      <c r="Q22" s="176">
        <v>2</v>
      </c>
      <c r="R22" s="176">
        <v>3</v>
      </c>
      <c r="S22" s="381" t="str">
        <f t="shared" si="0"/>
        <v>-</v>
      </c>
      <c r="T22" s="30"/>
      <c r="U22" s="30"/>
    </row>
    <row r="23" s="65" customFormat="1" ht="23.25" customHeight="1" spans="2:21">
      <c r="B23" s="468" t="s">
        <v>21</v>
      </c>
      <c r="C23" s="82" t="s">
        <v>130</v>
      </c>
      <c r="D23" s="82" t="s">
        <v>130</v>
      </c>
      <c r="E23" s="82" t="s">
        <v>130</v>
      </c>
      <c r="F23" s="82" t="s">
        <v>130</v>
      </c>
      <c r="G23" s="82" t="s">
        <v>130</v>
      </c>
      <c r="H23" s="82">
        <v>0</v>
      </c>
      <c r="I23" s="82">
        <v>0</v>
      </c>
      <c r="J23" s="82">
        <v>0</v>
      </c>
      <c r="K23" s="171">
        <v>0</v>
      </c>
      <c r="L23" s="171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2</v>
      </c>
      <c r="S23" s="381" t="str">
        <f t="shared" si="0"/>
        <v>-</v>
      </c>
      <c r="T23" s="30"/>
      <c r="U23" s="30"/>
    </row>
    <row r="24" s="65" customFormat="1" ht="23.25" customHeight="1" spans="2:21">
      <c r="B24" s="468" t="s">
        <v>70</v>
      </c>
      <c r="C24" s="82" t="s">
        <v>130</v>
      </c>
      <c r="D24" s="82" t="s">
        <v>130</v>
      </c>
      <c r="E24" s="82" t="s">
        <v>130</v>
      </c>
      <c r="F24" s="82" t="s">
        <v>130</v>
      </c>
      <c r="G24" s="82" t="s">
        <v>130</v>
      </c>
      <c r="H24" s="82" t="s">
        <v>130</v>
      </c>
      <c r="I24" s="82" t="s">
        <v>130</v>
      </c>
      <c r="J24" s="82" t="s">
        <v>130</v>
      </c>
      <c r="K24" s="82" t="s">
        <v>130</v>
      </c>
      <c r="L24" s="82" t="s">
        <v>130</v>
      </c>
      <c r="M24" s="82" t="s">
        <v>130</v>
      </c>
      <c r="N24" s="176">
        <v>0</v>
      </c>
      <c r="O24" s="176">
        <v>2</v>
      </c>
      <c r="P24" s="176">
        <v>2</v>
      </c>
      <c r="Q24" s="176">
        <v>0</v>
      </c>
      <c r="R24" s="176">
        <v>2</v>
      </c>
      <c r="S24" s="381" t="str">
        <f t="shared" si="0"/>
        <v>-</v>
      </c>
      <c r="T24" s="30"/>
      <c r="U24" s="30"/>
    </row>
    <row r="25" s="65" customFormat="1" ht="23.25" customHeight="1" spans="2:21">
      <c r="B25" s="469" t="s">
        <v>46</v>
      </c>
      <c r="C25" s="463" t="s">
        <v>130</v>
      </c>
      <c r="D25" s="463" t="s">
        <v>130</v>
      </c>
      <c r="E25" s="463" t="s">
        <v>130</v>
      </c>
      <c r="F25" s="463" t="s">
        <v>130</v>
      </c>
      <c r="G25" s="463" t="s">
        <v>130</v>
      </c>
      <c r="H25" s="463" t="s">
        <v>130</v>
      </c>
      <c r="I25" s="463" t="s">
        <v>130</v>
      </c>
      <c r="J25" s="463" t="s">
        <v>130</v>
      </c>
      <c r="K25" s="463" t="s">
        <v>130</v>
      </c>
      <c r="L25" s="463" t="s">
        <v>130</v>
      </c>
      <c r="M25" s="463" t="s">
        <v>130</v>
      </c>
      <c r="N25" s="463" t="s">
        <v>130</v>
      </c>
      <c r="O25" s="463" t="s">
        <v>130</v>
      </c>
      <c r="P25" s="176">
        <v>1</v>
      </c>
      <c r="Q25" s="176">
        <v>0</v>
      </c>
      <c r="R25" s="176">
        <v>4</v>
      </c>
      <c r="S25" s="381" t="str">
        <f t="shared" si="0"/>
        <v>-</v>
      </c>
      <c r="T25" s="30"/>
      <c r="U25" s="30"/>
    </row>
    <row r="26" s="65" customFormat="1" ht="23.25" customHeight="1" spans="2:21">
      <c r="B26" s="470" t="s">
        <v>200</v>
      </c>
      <c r="C26" s="471">
        <f>SUM(C15:C25)</f>
        <v>0</v>
      </c>
      <c r="D26" s="471">
        <f t="shared" ref="D26:R26" si="1">SUM(D15:D25)</f>
        <v>0</v>
      </c>
      <c r="E26" s="471">
        <f t="shared" si="1"/>
        <v>0</v>
      </c>
      <c r="F26" s="471">
        <f t="shared" si="1"/>
        <v>1</v>
      </c>
      <c r="G26" s="471">
        <f t="shared" si="1"/>
        <v>2</v>
      </c>
      <c r="H26" s="471">
        <f t="shared" si="1"/>
        <v>1</v>
      </c>
      <c r="I26" s="471">
        <f t="shared" si="1"/>
        <v>2</v>
      </c>
      <c r="J26" s="471">
        <f t="shared" si="1"/>
        <v>3</v>
      </c>
      <c r="K26" s="471">
        <f t="shared" si="1"/>
        <v>4</v>
      </c>
      <c r="L26" s="471">
        <f t="shared" si="1"/>
        <v>2</v>
      </c>
      <c r="M26" s="471">
        <f t="shared" si="1"/>
        <v>6</v>
      </c>
      <c r="N26" s="471">
        <f t="shared" si="1"/>
        <v>4</v>
      </c>
      <c r="O26" s="471">
        <f t="shared" si="1"/>
        <v>13</v>
      </c>
      <c r="P26" s="471">
        <f t="shared" si="1"/>
        <v>12</v>
      </c>
      <c r="Q26" s="471">
        <f t="shared" si="1"/>
        <v>7</v>
      </c>
      <c r="R26" s="471">
        <f t="shared" si="1"/>
        <v>27</v>
      </c>
      <c r="S26" s="675" t="str">
        <f t="shared" si="0"/>
        <v>-</v>
      </c>
      <c r="T26" s="30"/>
      <c r="U26" s="30"/>
    </row>
    <row r="27" s="65" customFormat="1" ht="23.25" customHeight="1" spans="2:21">
      <c r="B27" s="470" t="s">
        <v>3</v>
      </c>
      <c r="C27" s="472"/>
      <c r="D27" s="472"/>
      <c r="E27" s="472"/>
      <c r="F27" s="472"/>
      <c r="G27" s="472"/>
      <c r="H27" s="472"/>
      <c r="I27" s="472"/>
      <c r="J27" s="472"/>
      <c r="K27" s="673"/>
      <c r="L27" s="673"/>
      <c r="M27" s="673"/>
      <c r="N27" s="673"/>
      <c r="O27" s="676"/>
      <c r="P27" s="676"/>
      <c r="Q27" s="676"/>
      <c r="R27" s="676"/>
      <c r="S27" s="677"/>
      <c r="T27" s="30"/>
      <c r="U27" s="30"/>
    </row>
    <row r="28" s="65" customFormat="1" ht="23.25" customHeight="1" spans="2:21">
      <c r="B28" s="468" t="s">
        <v>87</v>
      </c>
      <c r="C28" s="82" t="s">
        <v>130</v>
      </c>
      <c r="D28" s="82" t="s">
        <v>130</v>
      </c>
      <c r="E28" s="82" t="s">
        <v>130</v>
      </c>
      <c r="F28" s="82" t="s">
        <v>130</v>
      </c>
      <c r="G28" s="82" t="s">
        <v>130</v>
      </c>
      <c r="H28" s="82" t="s">
        <v>130</v>
      </c>
      <c r="I28" s="82" t="s">
        <v>130</v>
      </c>
      <c r="J28" s="82" t="s">
        <v>130</v>
      </c>
      <c r="K28" s="171">
        <v>1</v>
      </c>
      <c r="L28" s="171">
        <v>1</v>
      </c>
      <c r="M28" s="687">
        <v>2</v>
      </c>
      <c r="N28" s="687">
        <v>1</v>
      </c>
      <c r="O28" s="176">
        <v>0</v>
      </c>
      <c r="P28" s="176">
        <v>1</v>
      </c>
      <c r="Q28" s="176">
        <v>0</v>
      </c>
      <c r="R28" s="176">
        <v>2</v>
      </c>
      <c r="S28" s="688" t="str">
        <f t="shared" ref="S28:S39" si="2">IF(ISERROR(R28/D28-1),"-",(R28/D28-1))</f>
        <v>-</v>
      </c>
      <c r="T28" s="30"/>
      <c r="U28" s="30"/>
    </row>
    <row r="29" s="65" customFormat="1" ht="23.25" customHeight="1" spans="2:21">
      <c r="B29" s="468" t="s">
        <v>54</v>
      </c>
      <c r="C29" s="82" t="s">
        <v>130</v>
      </c>
      <c r="D29" s="82" t="s">
        <v>130</v>
      </c>
      <c r="E29" s="82" t="s">
        <v>130</v>
      </c>
      <c r="F29" s="82" t="s">
        <v>130</v>
      </c>
      <c r="G29" s="82" t="s">
        <v>130</v>
      </c>
      <c r="H29" s="82">
        <v>0</v>
      </c>
      <c r="I29" s="82">
        <v>0</v>
      </c>
      <c r="J29" s="82">
        <v>2</v>
      </c>
      <c r="K29" s="171">
        <v>2</v>
      </c>
      <c r="L29" s="171">
        <v>0</v>
      </c>
      <c r="M29" s="176">
        <v>1</v>
      </c>
      <c r="N29" s="176">
        <v>2</v>
      </c>
      <c r="O29" s="176">
        <v>3</v>
      </c>
      <c r="P29" s="176">
        <v>1</v>
      </c>
      <c r="Q29" s="176">
        <v>1</v>
      </c>
      <c r="R29" s="176">
        <v>4</v>
      </c>
      <c r="S29" s="688" t="str">
        <f t="shared" si="2"/>
        <v>-</v>
      </c>
      <c r="T29" s="30"/>
      <c r="U29" s="30"/>
    </row>
    <row r="30" s="65" customFormat="1" ht="23.25" customHeight="1" spans="2:21">
      <c r="B30" s="468" t="s">
        <v>16</v>
      </c>
      <c r="C30" s="82">
        <v>0</v>
      </c>
      <c r="D30" s="82">
        <v>1</v>
      </c>
      <c r="E30" s="82">
        <v>2</v>
      </c>
      <c r="F30" s="82">
        <v>2</v>
      </c>
      <c r="G30" s="82">
        <v>1</v>
      </c>
      <c r="H30" s="82">
        <v>2</v>
      </c>
      <c r="I30" s="82">
        <v>2</v>
      </c>
      <c r="J30" s="82">
        <v>2</v>
      </c>
      <c r="K30" s="171">
        <v>0</v>
      </c>
      <c r="L30" s="171">
        <v>3</v>
      </c>
      <c r="M30" s="176">
        <v>0</v>
      </c>
      <c r="N30" s="176">
        <v>3</v>
      </c>
      <c r="O30" s="176">
        <v>6</v>
      </c>
      <c r="P30" s="176">
        <v>3</v>
      </c>
      <c r="Q30" s="176">
        <v>4</v>
      </c>
      <c r="R30" s="176">
        <v>1</v>
      </c>
      <c r="S30" s="688">
        <f t="shared" si="2"/>
        <v>0</v>
      </c>
      <c r="T30" s="30"/>
      <c r="U30" s="30"/>
    </row>
    <row r="31" s="65" customFormat="1" ht="23.25" customHeight="1" spans="2:21">
      <c r="B31" s="468" t="s">
        <v>108</v>
      </c>
      <c r="C31" s="82" t="s">
        <v>130</v>
      </c>
      <c r="D31" s="82" t="s">
        <v>130</v>
      </c>
      <c r="E31" s="82" t="s">
        <v>130</v>
      </c>
      <c r="F31" s="82" t="s">
        <v>130</v>
      </c>
      <c r="G31" s="82" t="s">
        <v>130</v>
      </c>
      <c r="H31" s="82" t="s">
        <v>130</v>
      </c>
      <c r="I31" s="82" t="s">
        <v>130</v>
      </c>
      <c r="J31" s="82" t="s">
        <v>130</v>
      </c>
      <c r="K31" s="82" t="s">
        <v>130</v>
      </c>
      <c r="L31" s="82" t="s">
        <v>130</v>
      </c>
      <c r="M31" s="82" t="s">
        <v>130</v>
      </c>
      <c r="N31" s="82" t="s">
        <v>130</v>
      </c>
      <c r="O31" s="82" t="s">
        <v>130</v>
      </c>
      <c r="P31" s="176">
        <v>0</v>
      </c>
      <c r="Q31" s="176">
        <v>2</v>
      </c>
      <c r="R31" s="176">
        <v>2</v>
      </c>
      <c r="S31" s="688" t="str">
        <f t="shared" si="2"/>
        <v>-</v>
      </c>
      <c r="T31" s="30"/>
      <c r="U31" s="30"/>
    </row>
    <row r="32" s="65" customFormat="1" ht="23.25" customHeight="1" spans="2:21">
      <c r="B32" s="468" t="s">
        <v>58</v>
      </c>
      <c r="C32" s="82" t="s">
        <v>130</v>
      </c>
      <c r="D32" s="82" t="s">
        <v>130</v>
      </c>
      <c r="E32" s="82" t="s">
        <v>130</v>
      </c>
      <c r="F32" s="82" t="s">
        <v>130</v>
      </c>
      <c r="G32" s="82" t="s">
        <v>130</v>
      </c>
      <c r="H32" s="82">
        <v>0</v>
      </c>
      <c r="I32" s="82">
        <v>1</v>
      </c>
      <c r="J32" s="82">
        <v>1</v>
      </c>
      <c r="K32" s="171">
        <f>2+1</f>
        <v>3</v>
      </c>
      <c r="L32" s="171">
        <v>1</v>
      </c>
      <c r="M32" s="176">
        <v>2</v>
      </c>
      <c r="N32" s="176">
        <v>1</v>
      </c>
      <c r="O32" s="176">
        <v>2</v>
      </c>
      <c r="P32" s="176">
        <v>4</v>
      </c>
      <c r="Q32" s="176">
        <v>1</v>
      </c>
      <c r="R32" s="176">
        <v>5</v>
      </c>
      <c r="S32" s="688" t="str">
        <f t="shared" si="2"/>
        <v>-</v>
      </c>
      <c r="T32" s="30"/>
      <c r="U32" s="30"/>
    </row>
    <row r="33" s="65" customFormat="1" ht="23.25" customHeight="1" spans="2:21">
      <c r="B33" s="468" t="s">
        <v>321</v>
      </c>
      <c r="C33" s="82" t="s">
        <v>130</v>
      </c>
      <c r="D33" s="82" t="s">
        <v>130</v>
      </c>
      <c r="E33" s="82" t="s">
        <v>130</v>
      </c>
      <c r="F33" s="82" t="s">
        <v>130</v>
      </c>
      <c r="G33" s="82" t="s">
        <v>130</v>
      </c>
      <c r="H33" s="82">
        <v>2</v>
      </c>
      <c r="I33" s="82">
        <v>0</v>
      </c>
      <c r="J33" s="82">
        <v>1</v>
      </c>
      <c r="K33" s="171">
        <v>0</v>
      </c>
      <c r="L33" s="171">
        <v>0</v>
      </c>
      <c r="M33" s="176">
        <v>0</v>
      </c>
      <c r="N33" s="176">
        <v>1</v>
      </c>
      <c r="O33" s="176">
        <v>1</v>
      </c>
      <c r="P33" s="176">
        <v>0</v>
      </c>
      <c r="Q33" s="176">
        <v>2</v>
      </c>
      <c r="R33" s="176">
        <v>2</v>
      </c>
      <c r="S33" s="688" t="str">
        <f t="shared" si="2"/>
        <v>-</v>
      </c>
      <c r="T33" s="30"/>
      <c r="U33" s="30"/>
    </row>
    <row r="34" s="65" customFormat="1" ht="23.25" customHeight="1" spans="2:21">
      <c r="B34" s="468" t="s">
        <v>38</v>
      </c>
      <c r="C34" s="82" t="s">
        <v>130</v>
      </c>
      <c r="D34" s="82" t="s">
        <v>130</v>
      </c>
      <c r="E34" s="82" t="s">
        <v>130</v>
      </c>
      <c r="F34" s="82">
        <v>0</v>
      </c>
      <c r="G34" s="82">
        <v>1</v>
      </c>
      <c r="H34" s="82">
        <v>1</v>
      </c>
      <c r="I34" s="82">
        <v>4</v>
      </c>
      <c r="J34" s="82">
        <v>1</v>
      </c>
      <c r="K34" s="171">
        <v>1</v>
      </c>
      <c r="L34" s="171">
        <v>6</v>
      </c>
      <c r="M34" s="176">
        <v>1</v>
      </c>
      <c r="N34" s="176">
        <v>2</v>
      </c>
      <c r="O34" s="176">
        <v>1</v>
      </c>
      <c r="P34" s="176">
        <v>1</v>
      </c>
      <c r="Q34" s="176">
        <v>1</v>
      </c>
      <c r="R34" s="176">
        <v>0</v>
      </c>
      <c r="S34" s="688" t="str">
        <f t="shared" si="2"/>
        <v>-</v>
      </c>
      <c r="T34" s="30"/>
      <c r="U34" s="30"/>
    </row>
    <row r="35" s="65" customFormat="1" ht="23.25" customHeight="1" spans="2:21">
      <c r="B35" s="681" t="s">
        <v>102</v>
      </c>
      <c r="C35" s="82" t="s">
        <v>130</v>
      </c>
      <c r="D35" s="82" t="s">
        <v>130</v>
      </c>
      <c r="E35" s="82" t="s">
        <v>130</v>
      </c>
      <c r="F35" s="82" t="s">
        <v>130</v>
      </c>
      <c r="G35" s="82" t="s">
        <v>130</v>
      </c>
      <c r="H35" s="82" t="s">
        <v>130</v>
      </c>
      <c r="I35" s="82" t="s">
        <v>130</v>
      </c>
      <c r="J35" s="82" t="s">
        <v>130</v>
      </c>
      <c r="K35" s="171" t="s">
        <v>130</v>
      </c>
      <c r="L35" s="171" t="s">
        <v>130</v>
      </c>
      <c r="M35" s="176">
        <v>0</v>
      </c>
      <c r="N35" s="176">
        <v>1</v>
      </c>
      <c r="O35" s="176">
        <v>2</v>
      </c>
      <c r="P35" s="176">
        <v>2</v>
      </c>
      <c r="Q35" s="176">
        <v>3</v>
      </c>
      <c r="R35" s="176">
        <v>1</v>
      </c>
      <c r="S35" s="688" t="str">
        <f t="shared" si="2"/>
        <v>-</v>
      </c>
      <c r="T35" s="30"/>
      <c r="U35" s="30"/>
    </row>
    <row r="36" s="65" customFormat="1" ht="23.25" customHeight="1" spans="2:21">
      <c r="B36" s="468" t="s">
        <v>49</v>
      </c>
      <c r="C36" s="82" t="s">
        <v>130</v>
      </c>
      <c r="D36" s="82" t="s">
        <v>130</v>
      </c>
      <c r="E36" s="82" t="s">
        <v>130</v>
      </c>
      <c r="F36" s="82" t="s">
        <v>130</v>
      </c>
      <c r="G36" s="82">
        <v>0</v>
      </c>
      <c r="H36" s="82">
        <v>1</v>
      </c>
      <c r="I36" s="82">
        <v>2</v>
      </c>
      <c r="J36" s="82">
        <v>1</v>
      </c>
      <c r="K36" s="171">
        <v>0</v>
      </c>
      <c r="L36" s="171">
        <v>0</v>
      </c>
      <c r="M36" s="176">
        <v>5</v>
      </c>
      <c r="N36" s="176">
        <v>1</v>
      </c>
      <c r="O36" s="176">
        <v>5</v>
      </c>
      <c r="P36" s="176">
        <v>5</v>
      </c>
      <c r="Q36" s="176">
        <v>0</v>
      </c>
      <c r="R36" s="176">
        <v>3</v>
      </c>
      <c r="S36" s="688" t="str">
        <f t="shared" si="2"/>
        <v>-</v>
      </c>
      <c r="T36" s="30"/>
      <c r="U36" s="30"/>
    </row>
    <row r="37" s="65" customFormat="1" ht="23.25" customHeight="1" spans="2:21">
      <c r="B37" s="468" t="s">
        <v>34</v>
      </c>
      <c r="C37" s="82" t="s">
        <v>130</v>
      </c>
      <c r="D37" s="82" t="s">
        <v>130</v>
      </c>
      <c r="E37" s="82">
        <v>1</v>
      </c>
      <c r="F37" s="82">
        <v>0</v>
      </c>
      <c r="G37" s="82">
        <v>2</v>
      </c>
      <c r="H37" s="82">
        <v>1</v>
      </c>
      <c r="I37" s="82">
        <v>0</v>
      </c>
      <c r="J37" s="82">
        <v>3</v>
      </c>
      <c r="K37" s="171">
        <v>0</v>
      </c>
      <c r="L37" s="171">
        <v>1</v>
      </c>
      <c r="M37" s="176">
        <v>1</v>
      </c>
      <c r="N37" s="176">
        <v>1</v>
      </c>
      <c r="O37" s="176">
        <v>1</v>
      </c>
      <c r="P37" s="176">
        <v>1</v>
      </c>
      <c r="Q37" s="176">
        <v>1</v>
      </c>
      <c r="R37" s="176">
        <v>3</v>
      </c>
      <c r="S37" s="688" t="str">
        <f t="shared" si="2"/>
        <v>-</v>
      </c>
      <c r="T37" s="30"/>
      <c r="U37" s="30"/>
    </row>
    <row r="38" s="65" customFormat="1" ht="23.25" customHeight="1" spans="2:21">
      <c r="B38" s="468" t="s">
        <v>112</v>
      </c>
      <c r="C38" s="82" t="s">
        <v>130</v>
      </c>
      <c r="D38" s="82" t="s">
        <v>130</v>
      </c>
      <c r="E38" s="82" t="s">
        <v>130</v>
      </c>
      <c r="F38" s="82" t="s">
        <v>130</v>
      </c>
      <c r="G38" s="82" t="s">
        <v>130</v>
      </c>
      <c r="H38" s="82" t="s">
        <v>130</v>
      </c>
      <c r="I38" s="82" t="s">
        <v>130</v>
      </c>
      <c r="J38" s="82" t="s">
        <v>130</v>
      </c>
      <c r="K38" s="82" t="s">
        <v>130</v>
      </c>
      <c r="L38" s="82" t="s">
        <v>130</v>
      </c>
      <c r="M38" s="82" t="s">
        <v>130</v>
      </c>
      <c r="N38" s="82" t="s">
        <v>130</v>
      </c>
      <c r="O38" s="82" t="s">
        <v>130</v>
      </c>
      <c r="P38" s="176">
        <v>0</v>
      </c>
      <c r="Q38" s="176">
        <v>0</v>
      </c>
      <c r="R38" s="176">
        <v>4</v>
      </c>
      <c r="S38" s="688" t="str">
        <f t="shared" si="2"/>
        <v>-</v>
      </c>
      <c r="T38" s="30"/>
      <c r="U38" s="30"/>
    </row>
    <row r="39" s="65" customFormat="1" ht="23.25" customHeight="1" spans="2:21">
      <c r="B39" s="468" t="s">
        <v>73</v>
      </c>
      <c r="C39" s="82" t="s">
        <v>130</v>
      </c>
      <c r="D39" s="82" t="s">
        <v>130</v>
      </c>
      <c r="E39" s="82" t="s">
        <v>130</v>
      </c>
      <c r="F39" s="82" t="s">
        <v>130</v>
      </c>
      <c r="G39" s="82" t="s">
        <v>130</v>
      </c>
      <c r="H39" s="82" t="s">
        <v>130</v>
      </c>
      <c r="I39" s="82">
        <v>0</v>
      </c>
      <c r="J39" s="82">
        <v>3</v>
      </c>
      <c r="K39" s="171">
        <f>2+4</f>
        <v>6</v>
      </c>
      <c r="L39" s="171">
        <v>3</v>
      </c>
      <c r="M39" s="176">
        <v>4</v>
      </c>
      <c r="N39" s="176">
        <v>3</v>
      </c>
      <c r="O39" s="176">
        <v>3</v>
      </c>
      <c r="P39" s="176">
        <v>4</v>
      </c>
      <c r="Q39" s="176">
        <v>1</v>
      </c>
      <c r="R39" s="176">
        <v>7</v>
      </c>
      <c r="S39" s="688" t="str">
        <f t="shared" si="2"/>
        <v>-</v>
      </c>
      <c r="T39" s="30"/>
      <c r="U39" s="30"/>
    </row>
    <row r="40" s="65" customFormat="1" ht="23.25" customHeight="1" spans="2:21">
      <c r="B40" s="468" t="s">
        <v>117</v>
      </c>
      <c r="C40" s="82" t="s">
        <v>130</v>
      </c>
      <c r="D40" s="82" t="s">
        <v>130</v>
      </c>
      <c r="E40" s="82" t="s">
        <v>130</v>
      </c>
      <c r="F40" s="82" t="s">
        <v>130</v>
      </c>
      <c r="G40" s="82" t="s">
        <v>130</v>
      </c>
      <c r="H40" s="82" t="s">
        <v>130</v>
      </c>
      <c r="I40" s="82" t="s">
        <v>130</v>
      </c>
      <c r="J40" s="82" t="s">
        <v>130</v>
      </c>
      <c r="K40" s="82" t="s">
        <v>130</v>
      </c>
      <c r="L40" s="82" t="s">
        <v>130</v>
      </c>
      <c r="M40" s="82" t="s">
        <v>130</v>
      </c>
      <c r="N40" s="82" t="s">
        <v>130</v>
      </c>
      <c r="O40" s="82" t="s">
        <v>130</v>
      </c>
      <c r="P40" s="82" t="s">
        <v>130</v>
      </c>
      <c r="Q40" s="82" t="s">
        <v>130</v>
      </c>
      <c r="R40" s="176">
        <v>0</v>
      </c>
      <c r="S40" s="688"/>
      <c r="T40" s="30"/>
      <c r="U40" s="30"/>
    </row>
    <row r="41" s="65" customFormat="1" ht="23.25" customHeight="1" spans="2:21">
      <c r="B41" s="349" t="s">
        <v>92</v>
      </c>
      <c r="C41" s="82" t="s">
        <v>130</v>
      </c>
      <c r="D41" s="82" t="s">
        <v>130</v>
      </c>
      <c r="E41" s="82" t="s">
        <v>130</v>
      </c>
      <c r="F41" s="82" t="s">
        <v>130</v>
      </c>
      <c r="G41" s="82" t="s">
        <v>130</v>
      </c>
      <c r="H41" s="82" t="s">
        <v>130</v>
      </c>
      <c r="I41" s="82" t="s">
        <v>130</v>
      </c>
      <c r="J41" s="82" t="s">
        <v>130</v>
      </c>
      <c r="K41" s="171">
        <v>0</v>
      </c>
      <c r="L41" s="171">
        <v>3</v>
      </c>
      <c r="M41" s="176">
        <v>3</v>
      </c>
      <c r="N41" s="176">
        <v>0</v>
      </c>
      <c r="O41" s="176">
        <v>4</v>
      </c>
      <c r="P41" s="176">
        <v>2</v>
      </c>
      <c r="Q41" s="176">
        <v>0</v>
      </c>
      <c r="R41" s="176">
        <v>7</v>
      </c>
      <c r="S41" s="688" t="str">
        <f t="shared" ref="S41:S53" si="3">IF(ISERROR(R41/D41-1),"-",(R41/D41-1))</f>
        <v>-</v>
      </c>
      <c r="T41" s="30"/>
      <c r="U41" s="30"/>
    </row>
    <row r="42" s="65" customFormat="1" ht="23.25" customHeight="1" spans="2:21">
      <c r="B42" s="468" t="s">
        <v>25</v>
      </c>
      <c r="C42" s="82">
        <v>0</v>
      </c>
      <c r="D42" s="82">
        <v>1</v>
      </c>
      <c r="E42" s="82">
        <v>0</v>
      </c>
      <c r="F42" s="82">
        <v>3</v>
      </c>
      <c r="G42" s="82">
        <v>2</v>
      </c>
      <c r="H42" s="82">
        <v>1</v>
      </c>
      <c r="I42" s="82">
        <v>1</v>
      </c>
      <c r="J42" s="82">
        <v>1</v>
      </c>
      <c r="K42" s="171">
        <v>1</v>
      </c>
      <c r="L42" s="171">
        <v>1</v>
      </c>
      <c r="M42" s="176">
        <v>2</v>
      </c>
      <c r="N42" s="176">
        <v>0</v>
      </c>
      <c r="O42" s="176">
        <v>1</v>
      </c>
      <c r="P42" s="176">
        <v>1</v>
      </c>
      <c r="Q42" s="176">
        <v>3</v>
      </c>
      <c r="R42" s="176">
        <v>3</v>
      </c>
      <c r="S42" s="481">
        <f t="shared" si="3"/>
        <v>2</v>
      </c>
      <c r="T42" s="30"/>
      <c r="U42" s="30"/>
    </row>
    <row r="43" s="65" customFormat="1" ht="23.25" customHeight="1" spans="2:21">
      <c r="B43" s="681" t="s">
        <v>98</v>
      </c>
      <c r="C43" s="82" t="s">
        <v>130</v>
      </c>
      <c r="D43" s="82" t="s">
        <v>130</v>
      </c>
      <c r="E43" s="82" t="s">
        <v>130</v>
      </c>
      <c r="F43" s="82" t="s">
        <v>130</v>
      </c>
      <c r="G43" s="82" t="s">
        <v>130</v>
      </c>
      <c r="H43" s="82" t="s">
        <v>130</v>
      </c>
      <c r="I43" s="82" t="s">
        <v>130</v>
      </c>
      <c r="J43" s="82" t="s">
        <v>130</v>
      </c>
      <c r="K43" s="171" t="s">
        <v>130</v>
      </c>
      <c r="L43" s="171" t="s">
        <v>130</v>
      </c>
      <c r="M43" s="176">
        <v>0</v>
      </c>
      <c r="N43" s="176">
        <v>2</v>
      </c>
      <c r="O43" s="176">
        <v>0</v>
      </c>
      <c r="P43" s="176">
        <v>4</v>
      </c>
      <c r="Q43" s="176">
        <v>0</v>
      </c>
      <c r="R43" s="176">
        <v>6</v>
      </c>
      <c r="S43" s="481" t="str">
        <f t="shared" si="3"/>
        <v>-</v>
      </c>
      <c r="T43" s="30"/>
      <c r="U43" s="30"/>
    </row>
    <row r="44" s="65" customFormat="1" ht="23.25" customHeight="1" spans="2:21">
      <c r="B44" s="468" t="s">
        <v>31</v>
      </c>
      <c r="C44" s="82" t="s">
        <v>130</v>
      </c>
      <c r="D44" s="82">
        <v>0</v>
      </c>
      <c r="E44" s="82">
        <v>0</v>
      </c>
      <c r="F44" s="82">
        <v>1</v>
      </c>
      <c r="G44" s="82">
        <v>0</v>
      </c>
      <c r="H44" s="82">
        <v>2</v>
      </c>
      <c r="I44" s="82">
        <v>1</v>
      </c>
      <c r="J44" s="82">
        <v>0</v>
      </c>
      <c r="K44" s="171">
        <f>1+6</f>
        <v>7</v>
      </c>
      <c r="L44" s="171">
        <v>1</v>
      </c>
      <c r="M44" s="176">
        <v>3</v>
      </c>
      <c r="N44" s="176">
        <v>1</v>
      </c>
      <c r="O44" s="176">
        <v>3</v>
      </c>
      <c r="P44" s="176">
        <v>1</v>
      </c>
      <c r="Q44" s="176">
        <v>2</v>
      </c>
      <c r="R44" s="176">
        <v>2</v>
      </c>
      <c r="S44" s="481" t="str">
        <f t="shared" si="3"/>
        <v>-</v>
      </c>
      <c r="T44" s="30"/>
      <c r="U44" s="30"/>
    </row>
    <row r="45" s="65" customFormat="1" ht="23.25" customHeight="1" spans="2:21">
      <c r="B45" s="468" t="s">
        <v>21</v>
      </c>
      <c r="C45" s="82">
        <v>0</v>
      </c>
      <c r="D45" s="82">
        <v>1</v>
      </c>
      <c r="E45" s="82">
        <v>4</v>
      </c>
      <c r="F45" s="82">
        <v>1</v>
      </c>
      <c r="G45" s="82">
        <v>2</v>
      </c>
      <c r="H45" s="82">
        <v>1</v>
      </c>
      <c r="I45" s="82">
        <v>1</v>
      </c>
      <c r="J45" s="82">
        <v>3</v>
      </c>
      <c r="K45" s="171">
        <v>0</v>
      </c>
      <c r="L45" s="171">
        <v>2</v>
      </c>
      <c r="M45" s="176">
        <v>3</v>
      </c>
      <c r="N45" s="176">
        <v>0</v>
      </c>
      <c r="O45" s="176">
        <v>1</v>
      </c>
      <c r="P45" s="176">
        <v>2</v>
      </c>
      <c r="Q45" s="176">
        <v>2</v>
      </c>
      <c r="R45" s="176">
        <v>2</v>
      </c>
      <c r="S45" s="481">
        <f t="shared" si="3"/>
        <v>1</v>
      </c>
      <c r="T45" s="30"/>
      <c r="U45" s="30"/>
    </row>
    <row r="46" s="65" customFormat="1" ht="23.25" customHeight="1" spans="2:21">
      <c r="B46" s="468" t="s">
        <v>42</v>
      </c>
      <c r="C46" s="82" t="s">
        <v>130</v>
      </c>
      <c r="D46" s="82" t="s">
        <v>130</v>
      </c>
      <c r="E46" s="82" t="s">
        <v>130</v>
      </c>
      <c r="F46" s="82">
        <v>0</v>
      </c>
      <c r="G46" s="82">
        <v>2</v>
      </c>
      <c r="H46" s="82">
        <v>1</v>
      </c>
      <c r="I46" s="82">
        <v>0</v>
      </c>
      <c r="J46" s="82">
        <v>2</v>
      </c>
      <c r="K46" s="171">
        <v>0</v>
      </c>
      <c r="L46" s="171">
        <v>3</v>
      </c>
      <c r="M46" s="176">
        <v>1</v>
      </c>
      <c r="N46" s="176">
        <v>3</v>
      </c>
      <c r="O46" s="176">
        <v>4</v>
      </c>
      <c r="P46" s="176">
        <v>3</v>
      </c>
      <c r="Q46" s="176">
        <v>0</v>
      </c>
      <c r="R46" s="176">
        <v>3</v>
      </c>
      <c r="S46" s="688" t="str">
        <f t="shared" si="3"/>
        <v>-</v>
      </c>
      <c r="T46" s="30"/>
      <c r="U46" s="30"/>
    </row>
    <row r="47" s="65" customFormat="1" ht="23.25" customHeight="1" spans="2:21">
      <c r="B47" s="468" t="s">
        <v>66</v>
      </c>
      <c r="C47" s="82" t="s">
        <v>130</v>
      </c>
      <c r="D47" s="82" t="s">
        <v>130</v>
      </c>
      <c r="E47" s="82" t="s">
        <v>130</v>
      </c>
      <c r="F47" s="82" t="s">
        <v>130</v>
      </c>
      <c r="G47" s="82" t="s">
        <v>130</v>
      </c>
      <c r="H47" s="82">
        <v>0</v>
      </c>
      <c r="I47" s="82">
        <v>10</v>
      </c>
      <c r="J47" s="82">
        <v>15</v>
      </c>
      <c r="K47" s="171">
        <f>5+8</f>
        <v>13</v>
      </c>
      <c r="L47" s="171">
        <v>9</v>
      </c>
      <c r="M47" s="176">
        <v>16</v>
      </c>
      <c r="N47" s="176">
        <v>5</v>
      </c>
      <c r="O47" s="176">
        <v>13</v>
      </c>
      <c r="P47" s="176">
        <v>13</v>
      </c>
      <c r="Q47" s="176">
        <v>1</v>
      </c>
      <c r="R47" s="176">
        <v>1</v>
      </c>
      <c r="S47" s="688" t="str">
        <f t="shared" si="3"/>
        <v>-</v>
      </c>
      <c r="T47" s="30"/>
      <c r="U47" s="30"/>
    </row>
    <row r="48" s="65" customFormat="1" ht="23.25" customHeight="1" spans="2:21">
      <c r="B48" s="681" t="s">
        <v>95</v>
      </c>
      <c r="C48" s="82" t="s">
        <v>130</v>
      </c>
      <c r="D48" s="82" t="s">
        <v>130</v>
      </c>
      <c r="E48" s="82" t="s">
        <v>130</v>
      </c>
      <c r="F48" s="82" t="s">
        <v>130</v>
      </c>
      <c r="G48" s="82" t="s">
        <v>130</v>
      </c>
      <c r="H48" s="82" t="s">
        <v>130</v>
      </c>
      <c r="I48" s="82" t="s">
        <v>130</v>
      </c>
      <c r="J48" s="82" t="s">
        <v>130</v>
      </c>
      <c r="K48" s="171" t="s">
        <v>130</v>
      </c>
      <c r="L48" s="171" t="s">
        <v>130</v>
      </c>
      <c r="M48" s="176">
        <v>0</v>
      </c>
      <c r="N48" s="176">
        <v>0</v>
      </c>
      <c r="O48" s="176">
        <v>2</v>
      </c>
      <c r="P48" s="176">
        <v>3</v>
      </c>
      <c r="Q48" s="176">
        <v>4</v>
      </c>
      <c r="R48" s="176">
        <v>5</v>
      </c>
      <c r="S48" s="688" t="str">
        <f t="shared" si="3"/>
        <v>-</v>
      </c>
      <c r="T48" s="30"/>
      <c r="U48" s="30"/>
    </row>
    <row r="49" s="65" customFormat="1" ht="23.25" customHeight="1" spans="2:21">
      <c r="B49" s="468" t="s">
        <v>70</v>
      </c>
      <c r="C49" s="82" t="s">
        <v>130</v>
      </c>
      <c r="D49" s="82" t="s">
        <v>130</v>
      </c>
      <c r="E49" s="82" t="s">
        <v>130</v>
      </c>
      <c r="F49" s="82" t="s">
        <v>130</v>
      </c>
      <c r="G49" s="82" t="s">
        <v>130</v>
      </c>
      <c r="H49" s="82">
        <v>0</v>
      </c>
      <c r="I49" s="82">
        <v>2</v>
      </c>
      <c r="J49" s="82">
        <v>3</v>
      </c>
      <c r="K49" s="171">
        <v>1</v>
      </c>
      <c r="L49" s="171">
        <v>1</v>
      </c>
      <c r="M49" s="176">
        <v>3</v>
      </c>
      <c r="N49" s="176">
        <v>1</v>
      </c>
      <c r="O49" s="176">
        <v>4</v>
      </c>
      <c r="P49" s="176">
        <v>3</v>
      </c>
      <c r="Q49" s="176">
        <v>2</v>
      </c>
      <c r="R49" s="176">
        <v>2</v>
      </c>
      <c r="S49" s="688" t="str">
        <f t="shared" si="3"/>
        <v>-</v>
      </c>
      <c r="T49" s="30"/>
      <c r="U49" s="30"/>
    </row>
    <row r="50" s="65" customFormat="1" ht="23.25" customHeight="1" spans="2:21">
      <c r="B50" s="468" t="s">
        <v>81</v>
      </c>
      <c r="C50" s="82" t="s">
        <v>130</v>
      </c>
      <c r="D50" s="82" t="s">
        <v>130</v>
      </c>
      <c r="E50" s="82" t="s">
        <v>130</v>
      </c>
      <c r="F50" s="82" t="s">
        <v>130</v>
      </c>
      <c r="G50" s="82" t="s">
        <v>130</v>
      </c>
      <c r="H50" s="82" t="s">
        <v>130</v>
      </c>
      <c r="I50" s="82" t="s">
        <v>130</v>
      </c>
      <c r="J50" s="82">
        <v>0</v>
      </c>
      <c r="K50" s="171">
        <v>0</v>
      </c>
      <c r="L50" s="171">
        <v>0</v>
      </c>
      <c r="M50" s="176">
        <v>2</v>
      </c>
      <c r="N50" s="176">
        <v>2</v>
      </c>
      <c r="O50" s="171">
        <v>3</v>
      </c>
      <c r="P50" s="171">
        <v>3</v>
      </c>
      <c r="Q50" s="171">
        <v>0</v>
      </c>
      <c r="R50" s="171">
        <v>1</v>
      </c>
      <c r="S50" s="688" t="str">
        <f t="shared" si="3"/>
        <v>-</v>
      </c>
      <c r="T50" s="30"/>
      <c r="U50" s="30"/>
    </row>
    <row r="51" s="65" customFormat="1" ht="23.25" customHeight="1" spans="2:21">
      <c r="B51" s="469" t="s">
        <v>46</v>
      </c>
      <c r="C51" s="463" t="s">
        <v>130</v>
      </c>
      <c r="D51" s="463" t="s">
        <v>130</v>
      </c>
      <c r="E51" s="463" t="s">
        <v>130</v>
      </c>
      <c r="F51" s="463">
        <v>2</v>
      </c>
      <c r="G51" s="463">
        <v>1</v>
      </c>
      <c r="H51" s="463">
        <v>2</v>
      </c>
      <c r="I51" s="463">
        <v>2</v>
      </c>
      <c r="J51" s="463">
        <v>4</v>
      </c>
      <c r="K51" s="353">
        <v>2</v>
      </c>
      <c r="L51" s="353">
        <v>2</v>
      </c>
      <c r="M51" s="475">
        <v>1</v>
      </c>
      <c r="N51" s="475">
        <v>2</v>
      </c>
      <c r="O51" s="176">
        <v>3</v>
      </c>
      <c r="P51" s="176">
        <v>0</v>
      </c>
      <c r="Q51" s="176">
        <v>1</v>
      </c>
      <c r="R51" s="176">
        <v>5</v>
      </c>
      <c r="S51" s="688" t="str">
        <f t="shared" si="3"/>
        <v>-</v>
      </c>
      <c r="T51" s="30"/>
      <c r="U51" s="30"/>
    </row>
    <row r="52" s="65" customFormat="1" ht="23.25" customHeight="1" spans="2:21">
      <c r="B52" s="470" t="s">
        <v>202</v>
      </c>
      <c r="C52" s="471">
        <f>SUM(C28:C51)</f>
        <v>0</v>
      </c>
      <c r="D52" s="471">
        <f t="shared" ref="C52:R52" si="4">SUM(D28:D51)</f>
        <v>3</v>
      </c>
      <c r="E52" s="471">
        <f t="shared" si="4"/>
        <v>7</v>
      </c>
      <c r="F52" s="471">
        <f t="shared" si="4"/>
        <v>9</v>
      </c>
      <c r="G52" s="471">
        <f t="shared" si="4"/>
        <v>11</v>
      </c>
      <c r="H52" s="471">
        <f t="shared" si="4"/>
        <v>14</v>
      </c>
      <c r="I52" s="471">
        <f t="shared" si="4"/>
        <v>26</v>
      </c>
      <c r="J52" s="471">
        <f t="shared" si="4"/>
        <v>42</v>
      </c>
      <c r="K52" s="150">
        <f t="shared" si="4"/>
        <v>37</v>
      </c>
      <c r="L52" s="150">
        <f t="shared" si="4"/>
        <v>37</v>
      </c>
      <c r="M52" s="150">
        <f t="shared" si="4"/>
        <v>50</v>
      </c>
      <c r="N52" s="150">
        <f t="shared" si="4"/>
        <v>32</v>
      </c>
      <c r="O52" s="150">
        <f t="shared" si="4"/>
        <v>62</v>
      </c>
      <c r="P52" s="150">
        <f t="shared" si="4"/>
        <v>57</v>
      </c>
      <c r="Q52" s="150">
        <f t="shared" si="4"/>
        <v>31</v>
      </c>
      <c r="R52" s="150">
        <f t="shared" si="4"/>
        <v>71</v>
      </c>
      <c r="S52" s="675">
        <f t="shared" si="3"/>
        <v>22.6666666666667</v>
      </c>
      <c r="T52" s="30"/>
      <c r="U52" s="30"/>
    </row>
    <row r="53" s="65" customFormat="1" ht="23.25" customHeight="1" spans="2:21">
      <c r="B53" s="84" t="s">
        <v>203</v>
      </c>
      <c r="C53" s="85">
        <f>C26+C52</f>
        <v>0</v>
      </c>
      <c r="D53" s="85">
        <f t="shared" ref="D53:I53" si="5">D26+D52</f>
        <v>3</v>
      </c>
      <c r="E53" s="85">
        <f t="shared" si="5"/>
        <v>7</v>
      </c>
      <c r="F53" s="85">
        <f t="shared" si="5"/>
        <v>10</v>
      </c>
      <c r="G53" s="85">
        <f t="shared" si="5"/>
        <v>13</v>
      </c>
      <c r="H53" s="85">
        <f t="shared" si="5"/>
        <v>15</v>
      </c>
      <c r="I53" s="85">
        <f t="shared" si="5"/>
        <v>28</v>
      </c>
      <c r="J53" s="85">
        <f t="shared" ref="J53:R53" si="6">J26+J52</f>
        <v>45</v>
      </c>
      <c r="K53" s="85">
        <f t="shared" si="6"/>
        <v>41</v>
      </c>
      <c r="L53" s="85">
        <f t="shared" si="6"/>
        <v>39</v>
      </c>
      <c r="M53" s="85">
        <f t="shared" si="6"/>
        <v>56</v>
      </c>
      <c r="N53" s="85">
        <f t="shared" si="6"/>
        <v>36</v>
      </c>
      <c r="O53" s="85">
        <f t="shared" si="6"/>
        <v>75</v>
      </c>
      <c r="P53" s="85">
        <f t="shared" si="6"/>
        <v>69</v>
      </c>
      <c r="Q53" s="85">
        <f t="shared" si="6"/>
        <v>38</v>
      </c>
      <c r="R53" s="85">
        <f t="shared" si="6"/>
        <v>98</v>
      </c>
      <c r="S53" s="679">
        <f t="shared" si="3"/>
        <v>31.6666666666667</v>
      </c>
      <c r="T53" s="30"/>
      <c r="U53" s="30"/>
    </row>
    <row r="54" s="65" customFormat="1" ht="23.25" customHeight="1" spans="2:21">
      <c r="B54" s="35" t="s">
        <v>134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30"/>
      <c r="U54" s="30"/>
    </row>
    <row r="55" s="65" customFormat="1" ht="23.25" customHeight="1" spans="2:21">
      <c r="B55" s="67" t="s">
        <v>363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30"/>
      <c r="U55" s="30"/>
    </row>
    <row r="56" s="65" customFormat="1" ht="23.25" customHeight="1" spans="2:21">
      <c r="B56" s="435" t="s">
        <v>299</v>
      </c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30"/>
      <c r="U56" s="30"/>
    </row>
    <row r="57" s="65" customFormat="1" ht="23.25" customHeight="1" spans="2:21">
      <c r="B57" s="496" t="s">
        <v>218</v>
      </c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30"/>
      <c r="U57" s="30"/>
    </row>
    <row r="58" s="65" customFormat="1" ht="23.25" customHeight="1" spans="2:21"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30"/>
      <c r="U58" s="30"/>
    </row>
    <row r="59" s="65" customFormat="1" ht="23.25" customHeight="1" spans="2:21">
      <c r="B59" s="435"/>
      <c r="C59" s="82"/>
      <c r="D59" s="82"/>
      <c r="E59" s="82"/>
      <c r="F59" s="82"/>
      <c r="G59" s="82"/>
      <c r="H59" s="82"/>
      <c r="I59" s="82"/>
      <c r="J59" s="82"/>
      <c r="K59" s="171"/>
      <c r="L59" s="176"/>
      <c r="M59" s="176"/>
      <c r="N59" s="176"/>
      <c r="O59" s="176"/>
      <c r="P59" s="176"/>
      <c r="Q59" s="176"/>
      <c r="R59" s="176"/>
      <c r="S59" s="369"/>
      <c r="T59" s="30"/>
      <c r="U59" s="30"/>
    </row>
    <row r="60" s="65" customFormat="1" ht="23.25" customHeight="1" spans="2:21">
      <c r="B60" s="435"/>
      <c r="C60" s="82"/>
      <c r="D60" s="82"/>
      <c r="E60" s="82"/>
      <c r="F60" s="82"/>
      <c r="G60" s="82"/>
      <c r="H60" s="82"/>
      <c r="I60" s="82"/>
      <c r="J60" s="82"/>
      <c r="K60" s="171"/>
      <c r="L60" s="176"/>
      <c r="M60" s="176"/>
      <c r="N60" s="176"/>
      <c r="O60" s="176"/>
      <c r="P60" s="176"/>
      <c r="Q60" s="176"/>
      <c r="R60" s="176"/>
      <c r="S60" s="369"/>
      <c r="T60" s="30"/>
      <c r="U60" s="30"/>
    </row>
    <row r="61" s="65" customFormat="1" ht="23.25" customHeight="1" spans="2:21">
      <c r="B61" s="435"/>
      <c r="C61" s="82"/>
      <c r="D61" s="82"/>
      <c r="E61" s="82"/>
      <c r="F61" s="82"/>
      <c r="G61" s="82"/>
      <c r="H61" s="82"/>
      <c r="I61" s="82"/>
      <c r="J61" s="82"/>
      <c r="K61" s="171"/>
      <c r="L61" s="171"/>
      <c r="M61" s="171"/>
      <c r="N61" s="171"/>
      <c r="O61" s="171"/>
      <c r="P61" s="171"/>
      <c r="Q61" s="171"/>
      <c r="R61" s="171"/>
      <c r="S61" s="369"/>
      <c r="T61" s="30"/>
      <c r="U61" s="30"/>
    </row>
    <row r="62" s="65" customFormat="1" ht="23.25" customHeight="1" spans="1:21">
      <c r="A62"/>
      <c r="B62" s="340"/>
      <c r="C62" s="682"/>
      <c r="D62" s="682"/>
      <c r="E62" s="682"/>
      <c r="F62" s="682"/>
      <c r="G62" s="682"/>
      <c r="H62" s="682"/>
      <c r="I62" s="682"/>
      <c r="J62" s="682"/>
      <c r="K62" s="645"/>
      <c r="L62" s="645"/>
      <c r="M62" s="645"/>
      <c r="N62" s="645"/>
      <c r="O62" s="645"/>
      <c r="P62" s="645"/>
      <c r="Q62" s="645"/>
      <c r="R62" s="645"/>
      <c r="S62" s="446"/>
      <c r="T62" s="30"/>
      <c r="U62" s="30"/>
    </row>
    <row r="63" s="65" customFormat="1" ht="23.25" customHeight="1" spans="1:21">
      <c r="A63"/>
      <c r="B63" s="35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30"/>
      <c r="U63" s="30"/>
    </row>
    <row r="64" s="65" customFormat="1" ht="23.25" customHeight="1" spans="1:21">
      <c r="A64"/>
      <c r="B64" s="683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30"/>
      <c r="U64" s="30"/>
    </row>
    <row r="65" s="65" customFormat="1" ht="23.25" customHeight="1" spans="1:19">
      <c r="A6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="65" customFormat="1" ht="23.25" customHeight="1" spans="1:19">
      <c r="A66"/>
      <c r="B66" s="329"/>
      <c r="C66" s="449"/>
      <c r="D66" s="450"/>
      <c r="E66" s="451"/>
      <c r="F66" s="451"/>
      <c r="G66" s="680"/>
      <c r="H66" s="452"/>
      <c r="I66" s="452"/>
      <c r="J66" s="73"/>
      <c r="K66" s="668"/>
      <c r="L66" s="668"/>
      <c r="M66" s="668"/>
      <c r="N66" s="668"/>
      <c r="O66" s="668"/>
      <c r="P66" s="668"/>
      <c r="Q66" s="668"/>
      <c r="R66" s="668"/>
      <c r="S66" s="73"/>
    </row>
    <row r="67" s="65" customFormat="1" ht="23.25" customHeight="1" spans="1:19">
      <c r="A67"/>
      <c r="B67" s="453"/>
      <c r="C67" s="454"/>
      <c r="D67" s="454"/>
      <c r="E67" s="454"/>
      <c r="F67" s="454"/>
      <c r="G67" s="454"/>
      <c r="H67" s="454"/>
      <c r="I67" s="454"/>
      <c r="J67" s="454"/>
      <c r="K67" s="670"/>
      <c r="L67" s="670"/>
      <c r="M67" s="670"/>
      <c r="N67" s="670"/>
      <c r="O67" s="670"/>
      <c r="P67" s="670"/>
      <c r="Q67" s="670"/>
      <c r="R67" s="670"/>
      <c r="S67" s="73"/>
    </row>
    <row r="68" s="65" customFormat="1" ht="23.25" customHeight="1" spans="1:19">
      <c r="A68"/>
      <c r="B68" s="455"/>
      <c r="C68" s="83"/>
      <c r="D68" s="83"/>
      <c r="E68" s="83"/>
      <c r="F68" s="83"/>
      <c r="G68" s="83"/>
      <c r="H68" s="83"/>
      <c r="I68" s="83"/>
      <c r="J68" s="83"/>
      <c r="K68" s="204"/>
      <c r="L68" s="109"/>
      <c r="M68" s="109"/>
      <c r="N68" s="109"/>
      <c r="O68" s="109"/>
      <c r="P68" s="109"/>
      <c r="Q68" s="109"/>
      <c r="R68" s="109"/>
      <c r="S68" s="447"/>
    </row>
    <row r="69" s="65" customFormat="1" ht="23.25" customHeight="1" spans="1:19">
      <c r="A69"/>
      <c r="B69" s="455"/>
      <c r="C69" s="83"/>
      <c r="D69" s="83"/>
      <c r="E69" s="83"/>
      <c r="F69" s="83"/>
      <c r="G69" s="83"/>
      <c r="H69" s="83"/>
      <c r="I69" s="83"/>
      <c r="J69" s="83"/>
      <c r="K69" s="204"/>
      <c r="L69" s="109"/>
      <c r="M69" s="109"/>
      <c r="N69" s="109"/>
      <c r="O69" s="109"/>
      <c r="P69" s="109"/>
      <c r="Q69" s="109"/>
      <c r="R69" s="109"/>
      <c r="S69" s="447"/>
    </row>
    <row r="70" s="65" customFormat="1" ht="23.25" customHeight="1" spans="1:19">
      <c r="A70"/>
      <c r="B70" s="455"/>
      <c r="C70" s="83"/>
      <c r="D70" s="83"/>
      <c r="E70" s="83"/>
      <c r="F70" s="83"/>
      <c r="G70" s="83"/>
      <c r="H70" s="83"/>
      <c r="I70" s="83"/>
      <c r="J70" s="83"/>
      <c r="K70" s="109"/>
      <c r="L70" s="109"/>
      <c r="M70" s="109"/>
      <c r="N70" s="204"/>
      <c r="O70" s="204"/>
      <c r="P70" s="204"/>
      <c r="Q70" s="204"/>
      <c r="R70" s="204"/>
      <c r="S70" s="447"/>
    </row>
    <row r="71" s="65" customFormat="1" ht="23.25" customHeight="1" spans="1:19">
      <c r="A71"/>
      <c r="B71" s="455"/>
      <c r="C71" s="83"/>
      <c r="D71" s="83"/>
      <c r="E71" s="83"/>
      <c r="F71" s="83"/>
      <c r="G71" s="83"/>
      <c r="H71" s="83"/>
      <c r="I71" s="83"/>
      <c r="J71" s="83"/>
      <c r="K71" s="109"/>
      <c r="L71" s="109"/>
      <c r="M71" s="109"/>
      <c r="N71" s="109"/>
      <c r="O71" s="109"/>
      <c r="P71" s="109"/>
      <c r="Q71" s="109"/>
      <c r="R71" s="109"/>
      <c r="S71" s="447"/>
    </row>
    <row r="72" s="65" customFormat="1" ht="23.25" customHeight="1" spans="1:19">
      <c r="A72"/>
      <c r="B72" s="455"/>
      <c r="C72" s="83"/>
      <c r="D72" s="83"/>
      <c r="E72" s="83"/>
      <c r="F72" s="83"/>
      <c r="G72" s="83"/>
      <c r="H72" s="83"/>
      <c r="I72" s="83"/>
      <c r="J72" s="83"/>
      <c r="K72" s="109"/>
      <c r="L72" s="109"/>
      <c r="M72" s="109"/>
      <c r="N72" s="109"/>
      <c r="O72" s="109"/>
      <c r="P72" s="109"/>
      <c r="Q72" s="109"/>
      <c r="R72" s="109"/>
      <c r="S72" s="447"/>
    </row>
    <row r="73" s="65" customFormat="1" ht="23.25" customHeight="1" spans="1:19">
      <c r="A73"/>
      <c r="B73" s="455"/>
      <c r="C73" s="83"/>
      <c r="D73" s="83"/>
      <c r="E73" s="83"/>
      <c r="F73" s="83"/>
      <c r="G73" s="83"/>
      <c r="H73" s="83"/>
      <c r="I73" s="83"/>
      <c r="J73" s="83"/>
      <c r="K73" s="109"/>
      <c r="L73" s="109"/>
      <c r="M73" s="109"/>
      <c r="N73" s="204"/>
      <c r="O73" s="204"/>
      <c r="P73" s="204"/>
      <c r="Q73" s="204"/>
      <c r="R73" s="204"/>
      <c r="S73" s="447"/>
    </row>
    <row r="74" s="65" customFormat="1" ht="23.25" customHeight="1" spans="1:19">
      <c r="A74"/>
      <c r="B74" s="455"/>
      <c r="C74" s="83"/>
      <c r="D74" s="83"/>
      <c r="E74" s="83"/>
      <c r="F74" s="83"/>
      <c r="G74" s="83"/>
      <c r="H74" s="83"/>
      <c r="I74" s="83"/>
      <c r="J74" s="83"/>
      <c r="K74" s="204"/>
      <c r="L74" s="204"/>
      <c r="M74" s="204"/>
      <c r="N74" s="204"/>
      <c r="O74" s="204"/>
      <c r="P74" s="204"/>
      <c r="Q74" s="204"/>
      <c r="R74" s="204"/>
      <c r="S74" s="447"/>
    </row>
    <row r="75" s="65" customFormat="1" ht="23.25" customHeight="1" spans="1:19">
      <c r="A75"/>
      <c r="B75" s="456"/>
      <c r="C75" s="457"/>
      <c r="D75" s="457"/>
      <c r="E75" s="457"/>
      <c r="F75" s="457"/>
      <c r="G75" s="457"/>
      <c r="H75" s="457"/>
      <c r="I75" s="457"/>
      <c r="J75" s="457"/>
      <c r="K75" s="671"/>
      <c r="L75" s="671"/>
      <c r="M75" s="671"/>
      <c r="N75" s="671"/>
      <c r="O75" s="671"/>
      <c r="P75" s="671"/>
      <c r="Q75" s="671"/>
      <c r="R75" s="671"/>
      <c r="S75" s="459"/>
    </row>
    <row r="76" s="65" customFormat="1" ht="23.25" customHeight="1" spans="1:19">
      <c r="A76"/>
      <c r="B76" s="343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="65" customFormat="1" ht="23.25" customHeight="1" spans="1:19">
      <c r="A77"/>
      <c r="B77" s="112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="65" customFormat="1" ht="23.25" customHeight="1" spans="1:19">
      <c r="A78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="65" customFormat="1" ht="23.25" customHeight="1" spans="1:19">
      <c r="A79"/>
      <c r="B79" s="329"/>
      <c r="C79" s="449"/>
      <c r="D79" s="450"/>
      <c r="E79" s="451"/>
      <c r="F79" s="451"/>
      <c r="G79" s="680"/>
      <c r="H79" s="452"/>
      <c r="I79" s="452"/>
      <c r="J79" s="73"/>
      <c r="K79" s="668"/>
      <c r="L79" s="668"/>
      <c r="M79" s="668"/>
      <c r="N79" s="668"/>
      <c r="O79" s="668"/>
      <c r="P79" s="668"/>
      <c r="Q79" s="668"/>
      <c r="R79" s="668"/>
      <c r="S79" s="73"/>
    </row>
    <row r="80" s="65" customFormat="1" ht="23.25" customHeight="1" spans="1:19">
      <c r="A80"/>
      <c r="B80" s="453"/>
      <c r="C80" s="454"/>
      <c r="D80" s="454"/>
      <c r="E80" s="454"/>
      <c r="F80" s="454"/>
      <c r="G80" s="454"/>
      <c r="H80" s="454"/>
      <c r="I80" s="454"/>
      <c r="J80" s="454"/>
      <c r="K80" s="670"/>
      <c r="L80" s="670"/>
      <c r="M80" s="670"/>
      <c r="N80" s="670"/>
      <c r="O80" s="670"/>
      <c r="P80" s="670"/>
      <c r="Q80" s="670"/>
      <c r="R80" s="670"/>
      <c r="S80" s="73"/>
    </row>
    <row r="81" s="65" customFormat="1" ht="23.25" customHeight="1" spans="1:19">
      <c r="A81"/>
      <c r="B81" s="455"/>
      <c r="C81" s="83"/>
      <c r="D81" s="83"/>
      <c r="E81" s="83"/>
      <c r="F81" s="83"/>
      <c r="G81" s="83"/>
      <c r="H81" s="83"/>
      <c r="I81" s="83"/>
      <c r="J81" s="83"/>
      <c r="K81" s="204"/>
      <c r="L81" s="109"/>
      <c r="M81" s="109"/>
      <c r="N81" s="109"/>
      <c r="O81" s="109"/>
      <c r="P81" s="109"/>
      <c r="Q81" s="109"/>
      <c r="R81" s="109"/>
      <c r="S81" s="447"/>
    </row>
    <row r="82" s="65" customFormat="1" ht="23.25" customHeight="1" spans="1:19">
      <c r="A82"/>
      <c r="B82" s="455"/>
      <c r="C82" s="83"/>
      <c r="D82" s="83"/>
      <c r="E82" s="83"/>
      <c r="F82" s="83"/>
      <c r="G82" s="83"/>
      <c r="H82" s="83"/>
      <c r="I82" s="83"/>
      <c r="J82" s="83"/>
      <c r="K82" s="204"/>
      <c r="L82" s="109"/>
      <c r="M82" s="109"/>
      <c r="N82" s="109"/>
      <c r="O82" s="109"/>
      <c r="P82" s="109"/>
      <c r="Q82" s="109"/>
      <c r="R82" s="109"/>
      <c r="S82" s="447"/>
    </row>
    <row r="83" s="65" customFormat="1" ht="23.25" customHeight="1" spans="1:19">
      <c r="A83"/>
      <c r="B83" s="455"/>
      <c r="C83" s="83"/>
      <c r="D83" s="83"/>
      <c r="E83" s="83"/>
      <c r="F83" s="83"/>
      <c r="G83" s="83"/>
      <c r="H83" s="83"/>
      <c r="I83" s="83"/>
      <c r="J83" s="83"/>
      <c r="K83" s="109"/>
      <c r="L83" s="109"/>
      <c r="M83" s="109"/>
      <c r="N83" s="109"/>
      <c r="O83" s="109"/>
      <c r="P83" s="109"/>
      <c r="Q83" s="109"/>
      <c r="R83" s="109"/>
      <c r="S83" s="447"/>
    </row>
    <row r="84" s="65" customFormat="1" ht="23.25" customHeight="1" spans="1:19">
      <c r="A84"/>
      <c r="B84" s="455"/>
      <c r="C84" s="83"/>
      <c r="D84" s="83"/>
      <c r="E84" s="83"/>
      <c r="F84" s="83"/>
      <c r="G84" s="83"/>
      <c r="H84" s="83"/>
      <c r="I84" s="83"/>
      <c r="J84" s="83"/>
      <c r="K84" s="109"/>
      <c r="L84" s="109"/>
      <c r="M84" s="109"/>
      <c r="N84" s="109"/>
      <c r="O84" s="109"/>
      <c r="P84" s="109"/>
      <c r="Q84" s="109"/>
      <c r="R84" s="109"/>
      <c r="S84" s="447"/>
    </row>
    <row r="85" s="65" customFormat="1" ht="23.25" customHeight="1" spans="1:19">
      <c r="A85"/>
      <c r="B85" s="455"/>
      <c r="C85" s="83"/>
      <c r="D85" s="83"/>
      <c r="E85" s="83"/>
      <c r="F85" s="83"/>
      <c r="G85" s="83"/>
      <c r="H85" s="83"/>
      <c r="I85" s="83"/>
      <c r="J85" s="83"/>
      <c r="K85" s="109"/>
      <c r="L85" s="109"/>
      <c r="M85" s="109"/>
      <c r="N85" s="109"/>
      <c r="O85" s="109"/>
      <c r="P85" s="109"/>
      <c r="Q85" s="109"/>
      <c r="R85" s="109"/>
      <c r="S85" s="447"/>
    </row>
    <row r="86" s="65" customFormat="1" ht="23.25" customHeight="1" spans="1:19">
      <c r="A86"/>
      <c r="B86" s="455"/>
      <c r="C86" s="83"/>
      <c r="D86" s="83"/>
      <c r="E86" s="83"/>
      <c r="F86" s="83"/>
      <c r="G86" s="83"/>
      <c r="H86" s="83"/>
      <c r="I86" s="83"/>
      <c r="J86" s="83"/>
      <c r="K86" s="109"/>
      <c r="L86" s="109"/>
      <c r="M86" s="109"/>
      <c r="N86" s="109"/>
      <c r="O86" s="109"/>
      <c r="P86" s="109"/>
      <c r="Q86" s="109"/>
      <c r="R86" s="109"/>
      <c r="S86" s="447"/>
    </row>
    <row r="87" s="65" customFormat="1" ht="23.25" customHeight="1" spans="1:19">
      <c r="A87"/>
      <c r="B87" s="456"/>
      <c r="C87" s="457"/>
      <c r="D87" s="457"/>
      <c r="E87" s="457"/>
      <c r="F87" s="457"/>
      <c r="G87" s="457"/>
      <c r="H87" s="457"/>
      <c r="I87" s="457"/>
      <c r="J87" s="457"/>
      <c r="K87" s="671"/>
      <c r="L87" s="671"/>
      <c r="M87" s="671"/>
      <c r="N87" s="671"/>
      <c r="O87" s="671"/>
      <c r="P87" s="671"/>
      <c r="Q87" s="671"/>
      <c r="R87" s="671"/>
      <c r="S87" s="459"/>
    </row>
    <row r="88" s="65" customFormat="1" ht="23.25" customHeight="1" spans="1:19">
      <c r="A88"/>
      <c r="B88" s="343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="65" customFormat="1" ht="23.25" customHeight="1" spans="1:19">
      <c r="A89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="65" customFormat="1" ht="23.25" customHeight="1" spans="1:19">
      <c r="A90"/>
      <c r="B90" s="329"/>
      <c r="C90" s="458"/>
      <c r="D90" s="458"/>
      <c r="E90" s="458"/>
      <c r="F90" s="458"/>
      <c r="G90" s="458"/>
      <c r="H90" s="458"/>
      <c r="I90" s="458"/>
      <c r="J90" s="458"/>
      <c r="K90" s="181"/>
      <c r="L90" s="181"/>
      <c r="M90" s="181"/>
      <c r="N90" s="181"/>
      <c r="O90" s="181"/>
      <c r="P90" s="181"/>
      <c r="Q90" s="181"/>
      <c r="R90" s="181"/>
      <c r="S90" s="458"/>
    </row>
    <row r="91" s="65" customFormat="1" ht="23.25" customHeight="1" spans="1:19">
      <c r="A91"/>
      <c r="B91" s="453"/>
      <c r="C91" s="454"/>
      <c r="D91" s="454"/>
      <c r="E91" s="454"/>
      <c r="F91" s="454"/>
      <c r="G91" s="454"/>
      <c r="H91" s="454"/>
      <c r="I91" s="454"/>
      <c r="J91" s="454"/>
      <c r="K91" s="670"/>
      <c r="L91" s="670"/>
      <c r="M91" s="670"/>
      <c r="N91" s="670"/>
      <c r="O91" s="670"/>
      <c r="P91" s="670"/>
      <c r="Q91" s="670"/>
      <c r="R91" s="670"/>
      <c r="S91" s="73"/>
    </row>
    <row r="92" s="65" customFormat="1" ht="23.25" customHeight="1" spans="1:19">
      <c r="A92"/>
      <c r="B92" s="455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204"/>
      <c r="S92" s="447"/>
    </row>
    <row r="93" s="65" customFormat="1" ht="23.25" customHeight="1" spans="1:19">
      <c r="A93"/>
      <c r="B93" s="455"/>
      <c r="C93" s="83"/>
      <c r="D93" s="83"/>
      <c r="E93" s="83"/>
      <c r="F93" s="83"/>
      <c r="G93" s="83"/>
      <c r="H93" s="83"/>
      <c r="I93" s="83"/>
      <c r="J93" s="83"/>
      <c r="K93" s="204"/>
      <c r="L93" s="204"/>
      <c r="M93" s="204"/>
      <c r="N93" s="204"/>
      <c r="O93" s="204"/>
      <c r="P93" s="204"/>
      <c r="Q93" s="204"/>
      <c r="R93" s="204"/>
      <c r="S93" s="447"/>
    </row>
    <row r="94" s="65" customFormat="1" ht="23.25" customHeight="1" spans="1:19">
      <c r="A94"/>
      <c r="B94" s="456"/>
      <c r="C94" s="457"/>
      <c r="D94" s="457"/>
      <c r="E94" s="457"/>
      <c r="F94" s="457"/>
      <c r="G94" s="457"/>
      <c r="H94" s="457"/>
      <c r="I94" s="457"/>
      <c r="J94" s="457"/>
      <c r="K94" s="671"/>
      <c r="L94" s="671"/>
      <c r="M94" s="671"/>
      <c r="N94" s="671"/>
      <c r="O94" s="671"/>
      <c r="P94" s="671"/>
      <c r="Q94" s="671"/>
      <c r="R94" s="671"/>
      <c r="S94" s="447"/>
    </row>
    <row r="95" s="65" customFormat="1" ht="23.25" customHeight="1" spans="1:19">
      <c r="A95"/>
      <c r="B95" s="343"/>
      <c r="C95" s="112"/>
      <c r="D95" s="112"/>
      <c r="E95" s="112"/>
      <c r="F95" s="112"/>
      <c r="G95" s="112"/>
      <c r="H95" s="112"/>
      <c r="I95" s="112"/>
      <c r="J95" s="112"/>
      <c r="K95" s="181"/>
      <c r="L95" s="181"/>
      <c r="M95" s="181"/>
      <c r="N95" s="181"/>
      <c r="O95" s="181"/>
      <c r="P95" s="181"/>
      <c r="Q95" s="181"/>
      <c r="R95" s="181"/>
      <c r="S95" s="112"/>
    </row>
    <row r="96" s="65" customFormat="1" ht="23.25" customHeight="1" spans="1:19">
      <c r="A96"/>
      <c r="B96" s="112"/>
      <c r="C96" s="112"/>
      <c r="D96" s="112"/>
      <c r="E96" s="112"/>
      <c r="F96" s="112"/>
      <c r="G96" s="112"/>
      <c r="H96" s="112"/>
      <c r="I96" s="112"/>
      <c r="J96" s="112"/>
      <c r="K96" s="181"/>
      <c r="L96" s="181"/>
      <c r="M96" s="181"/>
      <c r="N96" s="181"/>
      <c r="O96" s="181"/>
      <c r="P96" s="181"/>
      <c r="Q96" s="181"/>
      <c r="R96" s="181"/>
      <c r="S96" s="112"/>
    </row>
    <row r="97" s="65" customFormat="1" ht="23.25" customHeight="1" spans="1:19">
      <c r="A97"/>
      <c r="B97" s="112"/>
      <c r="C97" s="112"/>
      <c r="D97" s="112"/>
      <c r="E97" s="112"/>
      <c r="F97" s="112"/>
      <c r="G97" s="112"/>
      <c r="H97" s="112"/>
      <c r="I97" s="112"/>
      <c r="J97" s="112"/>
      <c r="K97" s="181"/>
      <c r="L97" s="181"/>
      <c r="M97" s="181"/>
      <c r="N97" s="181"/>
      <c r="O97" s="181"/>
      <c r="P97" s="181"/>
      <c r="Q97" s="181"/>
      <c r="R97" s="181"/>
      <c r="S97" s="112"/>
    </row>
    <row r="98" s="65" customFormat="1" ht="23.25" customHeight="1" spans="1:19">
      <c r="A98"/>
      <c r="B98" s="112"/>
      <c r="C98" s="112"/>
      <c r="D98" s="112"/>
      <c r="E98" s="112"/>
      <c r="F98" s="112"/>
      <c r="G98" s="112"/>
      <c r="H98" s="112"/>
      <c r="I98" s="112"/>
      <c r="J98" s="112"/>
      <c r="K98" s="181"/>
      <c r="L98" s="181"/>
      <c r="M98" s="181"/>
      <c r="N98" s="181"/>
      <c r="O98" s="181"/>
      <c r="P98" s="181"/>
      <c r="Q98" s="181"/>
      <c r="R98" s="181"/>
      <c r="S98" s="112"/>
    </row>
    <row r="99" s="65" customFormat="1" ht="23.25" customHeight="1" spans="1:19">
      <c r="A99"/>
      <c r="B99" s="112"/>
      <c r="C99" s="112"/>
      <c r="D99" s="112"/>
      <c r="E99" s="112"/>
      <c r="F99" s="112"/>
      <c r="G99" s="112"/>
      <c r="H99" s="112"/>
      <c r="I99" s="112"/>
      <c r="J99" s="112"/>
      <c r="K99" s="181"/>
      <c r="L99" s="181"/>
      <c r="M99" s="181"/>
      <c r="N99" s="181"/>
      <c r="O99" s="181"/>
      <c r="P99" s="181"/>
      <c r="Q99" s="181"/>
      <c r="R99" s="181"/>
      <c r="S99" s="112"/>
    </row>
    <row r="100" s="65" customFormat="1" ht="23.25" customHeight="1" spans="1:19">
      <c r="A100"/>
      <c r="B100" s="112"/>
      <c r="C100" s="112"/>
      <c r="D100" s="112"/>
      <c r="E100" s="112"/>
      <c r="F100" s="112"/>
      <c r="G100" s="112"/>
      <c r="H100" s="112"/>
      <c r="I100" s="112"/>
      <c r="J100" s="112"/>
      <c r="K100" s="181"/>
      <c r="L100" s="181"/>
      <c r="M100" s="181"/>
      <c r="N100" s="181"/>
      <c r="O100" s="181"/>
      <c r="P100" s="181"/>
      <c r="Q100" s="181"/>
      <c r="R100" s="181"/>
      <c r="S100" s="112"/>
    </row>
    <row r="101" s="65" customFormat="1" ht="23.25" customHeight="1" spans="1:19">
      <c r="A101"/>
      <c r="B101" s="112"/>
      <c r="C101" s="112"/>
      <c r="D101" s="112"/>
      <c r="E101" s="112"/>
      <c r="F101" s="112"/>
      <c r="G101" s="112"/>
      <c r="H101" s="112"/>
      <c r="I101" s="112"/>
      <c r="J101" s="112"/>
      <c r="K101" s="181"/>
      <c r="L101" s="181"/>
      <c r="M101" s="181"/>
      <c r="N101" s="181"/>
      <c r="O101" s="181"/>
      <c r="P101" s="181"/>
      <c r="Q101" s="181"/>
      <c r="R101" s="181"/>
      <c r="S101" s="112"/>
    </row>
    <row r="102" s="65" customFormat="1" ht="23.25" customHeight="1" spans="1:19">
      <c r="A102"/>
      <c r="B102" s="112"/>
      <c r="C102" s="112"/>
      <c r="D102" s="112"/>
      <c r="E102" s="112"/>
      <c r="F102" s="112"/>
      <c r="G102" s="112"/>
      <c r="H102" s="112"/>
      <c r="I102" s="112"/>
      <c r="J102" s="112"/>
      <c r="K102" s="181"/>
      <c r="L102" s="181"/>
      <c r="M102" s="181"/>
      <c r="N102" s="181"/>
      <c r="O102" s="181"/>
      <c r="P102" s="181"/>
      <c r="Q102" s="181"/>
      <c r="R102" s="181"/>
      <c r="S102" s="112"/>
    </row>
    <row r="103" s="65" customFormat="1" ht="23.25" customHeight="1" spans="1:19">
      <c r="A103"/>
      <c r="B103" s="112"/>
      <c r="C103" s="112"/>
      <c r="D103" s="112"/>
      <c r="E103" s="112"/>
      <c r="F103" s="112"/>
      <c r="G103" s="112"/>
      <c r="H103" s="112"/>
      <c r="I103" s="112"/>
      <c r="J103" s="112"/>
      <c r="K103" s="181"/>
      <c r="L103" s="181"/>
      <c r="M103" s="181"/>
      <c r="N103" s="181"/>
      <c r="O103" s="181"/>
      <c r="P103" s="181"/>
      <c r="Q103" s="181"/>
      <c r="R103" s="181"/>
      <c r="S103" s="112"/>
    </row>
    <row r="104" s="65" customFormat="1" ht="23.25" customHeight="1" spans="1:19">
      <c r="A104"/>
      <c r="B104" s="112"/>
      <c r="C104" s="112"/>
      <c r="D104" s="112"/>
      <c r="E104" s="112"/>
      <c r="F104" s="112"/>
      <c r="G104" s="112"/>
      <c r="H104" s="112"/>
      <c r="I104" s="112"/>
      <c r="J104" s="112"/>
      <c r="K104" s="181"/>
      <c r="L104" s="181"/>
      <c r="M104" s="181"/>
      <c r="N104" s="181"/>
      <c r="O104" s="181"/>
      <c r="P104" s="181"/>
      <c r="Q104" s="181"/>
      <c r="R104" s="181"/>
      <c r="S104" s="112"/>
    </row>
    <row r="105" s="65" customFormat="1" ht="23.25" customHeight="1" spans="1:19">
      <c r="A105"/>
      <c r="B105" s="112"/>
      <c r="C105" s="112"/>
      <c r="D105" s="112"/>
      <c r="E105" s="112"/>
      <c r="F105" s="112"/>
      <c r="G105" s="112"/>
      <c r="H105" s="112"/>
      <c r="I105" s="112"/>
      <c r="J105" s="112"/>
      <c r="K105" s="181"/>
      <c r="L105" s="181"/>
      <c r="M105" s="181"/>
      <c r="N105" s="181"/>
      <c r="O105" s="181"/>
      <c r="P105" s="181"/>
      <c r="Q105" s="181"/>
      <c r="R105" s="181"/>
      <c r="S105" s="112"/>
    </row>
    <row r="106" s="65" customFormat="1" ht="23.25" customHeight="1" spans="1:19">
      <c r="A106"/>
      <c r="B106" s="112"/>
      <c r="C106" s="112"/>
      <c r="D106" s="112"/>
      <c r="E106" s="112"/>
      <c r="F106" s="112"/>
      <c r="G106" s="112"/>
      <c r="H106" s="112"/>
      <c r="I106" s="112"/>
      <c r="J106" s="112"/>
      <c r="K106" s="181"/>
      <c r="L106" s="181"/>
      <c r="M106" s="181"/>
      <c r="N106" s="181"/>
      <c r="O106" s="181"/>
      <c r="P106" s="181"/>
      <c r="Q106" s="181"/>
      <c r="R106" s="181"/>
      <c r="S106" s="112"/>
    </row>
    <row r="107" s="65" customFormat="1" ht="23.25" customHeight="1" spans="1:19">
      <c r="A107"/>
      <c r="B107" s="112"/>
      <c r="C107" s="112"/>
      <c r="D107" s="112"/>
      <c r="E107" s="112"/>
      <c r="F107" s="112"/>
      <c r="G107" s="112"/>
      <c r="H107" s="112"/>
      <c r="I107" s="112"/>
      <c r="J107" s="112"/>
      <c r="K107" s="181"/>
      <c r="L107" s="181"/>
      <c r="M107" s="181"/>
      <c r="N107" s="181"/>
      <c r="O107" s="181"/>
      <c r="P107" s="181"/>
      <c r="Q107" s="181"/>
      <c r="R107" s="181"/>
      <c r="S107" s="112"/>
    </row>
    <row r="108" s="65" customFormat="1" ht="23.25" customHeight="1" spans="1:19">
      <c r="A108"/>
      <c r="B108" s="112"/>
      <c r="C108" s="112"/>
      <c r="D108" s="112"/>
      <c r="E108" s="112"/>
      <c r="F108" s="112"/>
      <c r="G108" s="112"/>
      <c r="H108" s="112"/>
      <c r="I108" s="112"/>
      <c r="J108" s="112"/>
      <c r="K108" s="181"/>
      <c r="L108" s="181"/>
      <c r="M108" s="181"/>
      <c r="N108" s="181"/>
      <c r="O108" s="181"/>
      <c r="P108" s="181"/>
      <c r="Q108" s="181"/>
      <c r="R108" s="181"/>
      <c r="S108" s="112"/>
    </row>
    <row r="109" s="65" customFormat="1" ht="23.25" customHeight="1" spans="1:19">
      <c r="A109"/>
      <c r="B109" s="112"/>
      <c r="C109" s="112"/>
      <c r="D109" s="112"/>
      <c r="E109" s="112"/>
      <c r="F109" s="112"/>
      <c r="G109" s="112"/>
      <c r="H109" s="112"/>
      <c r="I109" s="112"/>
      <c r="J109" s="112"/>
      <c r="K109" s="181"/>
      <c r="L109" s="181"/>
      <c r="M109" s="181"/>
      <c r="N109" s="181"/>
      <c r="O109" s="181"/>
      <c r="P109" s="181"/>
      <c r="Q109" s="181"/>
      <c r="R109" s="181"/>
      <c r="S109" s="112"/>
    </row>
    <row r="110" s="65" customFormat="1" ht="23.25" customHeight="1" spans="1:19">
      <c r="A110"/>
      <c r="B110" s="112"/>
      <c r="C110" s="112"/>
      <c r="D110" s="112"/>
      <c r="E110" s="112"/>
      <c r="F110" s="112"/>
      <c r="G110" s="112"/>
      <c r="H110" s="112"/>
      <c r="I110" s="112"/>
      <c r="J110" s="112"/>
      <c r="K110" s="181"/>
      <c r="L110" s="181"/>
      <c r="M110" s="181"/>
      <c r="N110" s="181"/>
      <c r="O110" s="181"/>
      <c r="P110" s="181"/>
      <c r="Q110" s="181"/>
      <c r="R110" s="181"/>
      <c r="S110" s="112"/>
    </row>
    <row r="111" s="65" customFormat="1" ht="23.25" customHeight="1" spans="1:19">
      <c r="A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="65" customFormat="1" ht="23.25" customHeight="1" spans="1:19">
      <c r="A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="65" customFormat="1" ht="23.25" customHeight="1" spans="1:19">
      <c r="A113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="65" customFormat="1" ht="23.25" customHeight="1" spans="1:19">
      <c r="A114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="65" customFormat="1" ht="23.25" customHeight="1" spans="1:19">
      <c r="A115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="65" customFormat="1" ht="23.25" customHeight="1" spans="1:19">
      <c r="A116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="65" customFormat="1" ht="23.25" customHeight="1" spans="1:19">
      <c r="A117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="65" customFormat="1" ht="23.25" customHeight="1" spans="1:19">
      <c r="A118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="65" customFormat="1" ht="23.25" customHeight="1" spans="1:19">
      <c r="A119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="65" customFormat="1" ht="23.25" customHeight="1" spans="1:19">
      <c r="A120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="65" customFormat="1" ht="23.25" customHeight="1" spans="1:19">
      <c r="A12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="65" customFormat="1" ht="23.25" customHeight="1" spans="1:19">
      <c r="A12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="65" customFormat="1" ht="23.25" customHeight="1" spans="1:19">
      <c r="A123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="65" customFormat="1" ht="23.25" customHeight="1" spans="1:19">
      <c r="A124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="65" customFormat="1" ht="23.25" customHeight="1" spans="1:19">
      <c r="A125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="65" customFormat="1" ht="23.25" customHeight="1" spans="1:19">
      <c r="A126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="65" customFormat="1" ht="23.25" customHeight="1" spans="1:19">
      <c r="A127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s="65" customFormat="1" ht="23.25" customHeight="1" spans="1:1">
      <c r="A175"/>
    </row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U237"/>
  <sheetViews>
    <sheetView showGridLines="0" zoomScale="85" zoomScaleNormal="85" workbookViewId="0">
      <selection activeCell="K10" sqref="K10"/>
    </sheetView>
  </sheetViews>
  <sheetFormatPr defaultColWidth="0" defaultRowHeight="15"/>
  <cols>
    <col min="1" max="1" width="2.71428571428571" customWidth="1"/>
    <col min="2" max="2" width="48.7142857142857" customWidth="1"/>
    <col min="3" max="18" width="13.7142857142857" customWidth="1"/>
    <col min="19" max="19" width="14.7142857142857" customWidth="1"/>
    <col min="20" max="20" width="9.14285714285714" customWidth="1"/>
    <col min="21" max="21" width="8.57142857142857" customWidth="1"/>
    <col min="22" max="16384" width="9.14285714285714" hidden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</row>
    <row r="4" customHeight="1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5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"/>
    </row>
    <row r="11" ht="23.25" customHeight="1"/>
    <row r="12" s="65" customFormat="1" ht="23.25" customHeight="1" spans="1:20">
      <c r="A12"/>
      <c r="B12" s="327" t="s">
        <v>364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30"/>
    </row>
    <row r="13" s="65" customFormat="1" ht="50.1" customHeight="1" spans="1:20">
      <c r="A13"/>
      <c r="B13" s="71" t="s">
        <v>230</v>
      </c>
      <c r="C13" s="348" t="s">
        <v>365</v>
      </c>
      <c r="D13" s="348" t="s">
        <v>366</v>
      </c>
      <c r="E13" s="348" t="s">
        <v>367</v>
      </c>
      <c r="F13" s="348" t="s">
        <v>368</v>
      </c>
      <c r="G13" s="348" t="s">
        <v>369</v>
      </c>
      <c r="H13" s="348" t="s">
        <v>370</v>
      </c>
      <c r="I13" s="348" t="s">
        <v>371</v>
      </c>
      <c r="J13" s="348" t="s">
        <v>372</v>
      </c>
      <c r="K13" s="348" t="s">
        <v>373</v>
      </c>
      <c r="L13" s="348" t="s">
        <v>374</v>
      </c>
      <c r="M13" s="348" t="s">
        <v>375</v>
      </c>
      <c r="N13" s="348" t="s">
        <v>376</v>
      </c>
      <c r="O13" s="348" t="s">
        <v>377</v>
      </c>
      <c r="P13" s="348" t="s">
        <v>378</v>
      </c>
      <c r="Q13" s="348" t="s">
        <v>379</v>
      </c>
      <c r="R13" s="348" t="s">
        <v>380</v>
      </c>
      <c r="S13" s="413" t="s">
        <v>126</v>
      </c>
      <c r="T13" s="30"/>
    </row>
    <row r="14" s="65" customFormat="1" ht="23.25" customHeight="1" spans="1:20">
      <c r="A14"/>
      <c r="B14" s="470" t="s">
        <v>4</v>
      </c>
      <c r="C14" s="472"/>
      <c r="D14" s="472"/>
      <c r="E14" s="472"/>
      <c r="F14" s="472"/>
      <c r="G14" s="472"/>
      <c r="H14" s="472"/>
      <c r="I14" s="472"/>
      <c r="J14" s="472"/>
      <c r="K14" s="466"/>
      <c r="L14" s="466"/>
      <c r="M14" s="466"/>
      <c r="N14" s="466"/>
      <c r="O14" s="466"/>
      <c r="P14" s="466"/>
      <c r="Q14" s="466"/>
      <c r="R14" s="466"/>
      <c r="S14" s="674"/>
      <c r="T14" s="30"/>
    </row>
    <row r="15" s="65" customFormat="1" ht="23.25" customHeight="1" spans="1:20">
      <c r="A15"/>
      <c r="B15" s="468" t="s">
        <v>54</v>
      </c>
      <c r="C15" s="82" t="s">
        <v>130</v>
      </c>
      <c r="D15" s="82" t="s">
        <v>130</v>
      </c>
      <c r="E15" s="82" t="s">
        <v>130</v>
      </c>
      <c r="F15" s="82" t="s">
        <v>130</v>
      </c>
      <c r="G15" s="82" t="s">
        <v>130</v>
      </c>
      <c r="H15" s="82" t="s">
        <v>130</v>
      </c>
      <c r="I15" s="82" t="s">
        <v>130</v>
      </c>
      <c r="J15" s="82" t="s">
        <v>130</v>
      </c>
      <c r="K15" s="82" t="s">
        <v>130</v>
      </c>
      <c r="L15" s="82" t="s">
        <v>130</v>
      </c>
      <c r="M15" s="82" t="s">
        <v>130</v>
      </c>
      <c r="N15" s="82" t="s">
        <v>130</v>
      </c>
      <c r="O15" s="82" t="s">
        <v>130</v>
      </c>
      <c r="P15" s="171">
        <v>12</v>
      </c>
      <c r="Q15" s="171">
        <v>21</v>
      </c>
      <c r="R15" s="171">
        <v>27</v>
      </c>
      <c r="S15" s="481" t="str">
        <f>IF(ISERROR(R15/C15-1),"-",(R15/C15-1))</f>
        <v>-</v>
      </c>
      <c r="T15" s="30"/>
    </row>
    <row r="16" s="65" customFormat="1" ht="23.25" customHeight="1" spans="1:20">
      <c r="A16"/>
      <c r="B16" s="468" t="s">
        <v>16</v>
      </c>
      <c r="C16" s="82">
        <v>22</v>
      </c>
      <c r="D16" s="82">
        <v>24</v>
      </c>
      <c r="E16" s="82">
        <v>29</v>
      </c>
      <c r="F16" s="82">
        <v>42</v>
      </c>
      <c r="G16" s="82">
        <v>51</v>
      </c>
      <c r="H16" s="82">
        <v>53</v>
      </c>
      <c r="I16" s="82">
        <v>52</v>
      </c>
      <c r="J16" s="82">
        <v>50</v>
      </c>
      <c r="K16" s="82">
        <v>52</v>
      </c>
      <c r="L16" s="171">
        <v>52</v>
      </c>
      <c r="M16" s="171">
        <v>51</v>
      </c>
      <c r="N16" s="171">
        <v>52</v>
      </c>
      <c r="O16" s="171">
        <v>53</v>
      </c>
      <c r="P16" s="171">
        <v>47</v>
      </c>
      <c r="Q16" s="171">
        <v>46</v>
      </c>
      <c r="R16" s="171">
        <v>33</v>
      </c>
      <c r="S16" s="481">
        <f>IF(ISERROR(R16/C16-1),"-",(R16/C16-1))</f>
        <v>0.5</v>
      </c>
      <c r="T16" s="30"/>
    </row>
    <row r="17" s="65" customFormat="1" ht="23.25" customHeight="1" spans="1:20">
      <c r="A17"/>
      <c r="B17" s="468" t="s">
        <v>215</v>
      </c>
      <c r="C17" s="82" t="s">
        <v>130</v>
      </c>
      <c r="D17" s="82" t="s">
        <v>130</v>
      </c>
      <c r="E17" s="82" t="s">
        <v>130</v>
      </c>
      <c r="F17" s="82" t="s">
        <v>130</v>
      </c>
      <c r="G17" s="82" t="s">
        <v>130</v>
      </c>
      <c r="H17" s="82" t="s">
        <v>130</v>
      </c>
      <c r="I17" s="82" t="s">
        <v>130</v>
      </c>
      <c r="J17" s="82">
        <v>9</v>
      </c>
      <c r="K17" s="82">
        <v>13</v>
      </c>
      <c r="L17" s="171">
        <v>18</v>
      </c>
      <c r="M17" s="171">
        <v>20</v>
      </c>
      <c r="N17" s="171">
        <v>14</v>
      </c>
      <c r="O17" s="171">
        <v>8</v>
      </c>
      <c r="P17" s="171">
        <v>9</v>
      </c>
      <c r="Q17" s="171">
        <v>9</v>
      </c>
      <c r="R17" s="171">
        <v>8</v>
      </c>
      <c r="S17" s="481" t="str">
        <f t="shared" ref="S16:S26" si="0">IF(ISERROR(R17/C17-1),"-",(R17/C17-1))</f>
        <v>-</v>
      </c>
      <c r="T17" s="30"/>
    </row>
    <row r="18" s="65" customFormat="1" ht="23.25" customHeight="1" spans="1:20">
      <c r="A18"/>
      <c r="B18" s="468" t="s">
        <v>38</v>
      </c>
      <c r="C18" s="82" t="s">
        <v>130</v>
      </c>
      <c r="D18" s="82" t="s">
        <v>130</v>
      </c>
      <c r="E18" s="82" t="s">
        <v>130</v>
      </c>
      <c r="F18" s="82" t="s">
        <v>130</v>
      </c>
      <c r="G18" s="82" t="s">
        <v>130</v>
      </c>
      <c r="H18" s="82" t="s">
        <v>130</v>
      </c>
      <c r="I18" s="82" t="s">
        <v>130</v>
      </c>
      <c r="J18" s="82" t="s">
        <v>130</v>
      </c>
      <c r="K18" s="82">
        <v>9</v>
      </c>
      <c r="L18" s="171">
        <v>18</v>
      </c>
      <c r="M18" s="171">
        <v>27</v>
      </c>
      <c r="N18" s="171">
        <v>30</v>
      </c>
      <c r="O18" s="171">
        <v>33</v>
      </c>
      <c r="P18" s="171">
        <v>33</v>
      </c>
      <c r="Q18" s="171">
        <v>27</v>
      </c>
      <c r="R18" s="171">
        <v>25</v>
      </c>
      <c r="S18" s="481" t="str">
        <f t="shared" si="0"/>
        <v>-</v>
      </c>
      <c r="T18" s="30"/>
    </row>
    <row r="19" s="65" customFormat="1" ht="23.25" customHeight="1" spans="1:20">
      <c r="A19"/>
      <c r="B19" s="468" t="s">
        <v>49</v>
      </c>
      <c r="C19" s="82" t="s">
        <v>130</v>
      </c>
      <c r="D19" s="82" t="s">
        <v>130</v>
      </c>
      <c r="E19" s="82" t="s">
        <v>130</v>
      </c>
      <c r="F19" s="82" t="s">
        <v>130</v>
      </c>
      <c r="G19" s="82" t="s">
        <v>130</v>
      </c>
      <c r="H19" s="82" t="s">
        <v>130</v>
      </c>
      <c r="I19" s="82" t="s">
        <v>130</v>
      </c>
      <c r="J19" s="82" t="s">
        <v>130</v>
      </c>
      <c r="K19" s="82">
        <v>6</v>
      </c>
      <c r="L19" s="171">
        <v>14</v>
      </c>
      <c r="M19" s="171">
        <v>20</v>
      </c>
      <c r="N19" s="171">
        <v>25</v>
      </c>
      <c r="O19" s="171">
        <v>28</v>
      </c>
      <c r="P19" s="171">
        <v>30</v>
      </c>
      <c r="Q19" s="171">
        <v>38</v>
      </c>
      <c r="R19" s="171">
        <v>37</v>
      </c>
      <c r="S19" s="481" t="str">
        <f t="shared" si="0"/>
        <v>-</v>
      </c>
      <c r="T19" s="30"/>
    </row>
    <row r="20" s="65" customFormat="1" ht="23.25" customHeight="1" spans="1:20">
      <c r="A20"/>
      <c r="B20" s="349" t="s">
        <v>34</v>
      </c>
      <c r="C20" s="82" t="s">
        <v>130</v>
      </c>
      <c r="D20" s="82" t="s">
        <v>130</v>
      </c>
      <c r="E20" s="82" t="s">
        <v>130</v>
      </c>
      <c r="F20" s="82" t="s">
        <v>130</v>
      </c>
      <c r="G20" s="82" t="s">
        <v>130</v>
      </c>
      <c r="H20" s="82" t="s">
        <v>130</v>
      </c>
      <c r="I20" s="82" t="s">
        <v>130</v>
      </c>
      <c r="J20" s="82" t="s">
        <v>130</v>
      </c>
      <c r="K20" s="82">
        <v>10</v>
      </c>
      <c r="L20" s="171">
        <v>20</v>
      </c>
      <c r="M20" s="171">
        <v>29</v>
      </c>
      <c r="N20" s="171">
        <v>38</v>
      </c>
      <c r="O20" s="171">
        <v>33</v>
      </c>
      <c r="P20" s="171">
        <v>39</v>
      </c>
      <c r="Q20" s="171">
        <v>42</v>
      </c>
      <c r="R20" s="171">
        <v>58</v>
      </c>
      <c r="S20" s="481" t="str">
        <f t="shared" si="0"/>
        <v>-</v>
      </c>
      <c r="T20" s="30"/>
    </row>
    <row r="21" s="65" customFormat="1" ht="23.25" customHeight="1" spans="1:20">
      <c r="A21"/>
      <c r="B21" s="468" t="s">
        <v>25</v>
      </c>
      <c r="C21" s="82" t="s">
        <v>130</v>
      </c>
      <c r="D21" s="82" t="s">
        <v>130</v>
      </c>
      <c r="E21" s="82" t="s">
        <v>130</v>
      </c>
      <c r="F21" s="82" t="s">
        <v>130</v>
      </c>
      <c r="G21" s="82">
        <v>9</v>
      </c>
      <c r="H21" s="82">
        <v>19</v>
      </c>
      <c r="I21" s="82">
        <v>28</v>
      </c>
      <c r="J21" s="82">
        <v>32</v>
      </c>
      <c r="K21" s="82">
        <v>29</v>
      </c>
      <c r="L21" s="171">
        <v>38</v>
      </c>
      <c r="M21" s="171">
        <v>36</v>
      </c>
      <c r="N21" s="171">
        <v>38</v>
      </c>
      <c r="O21" s="171">
        <v>39</v>
      </c>
      <c r="P21" s="171">
        <v>30</v>
      </c>
      <c r="Q21" s="171">
        <v>29</v>
      </c>
      <c r="R21" s="171">
        <v>28</v>
      </c>
      <c r="S21" s="481" t="str">
        <f t="shared" si="0"/>
        <v>-</v>
      </c>
      <c r="T21" s="30"/>
    </row>
    <row r="22" s="65" customFormat="1" ht="23.25" customHeight="1" spans="1:20">
      <c r="A22"/>
      <c r="B22" s="468" t="s">
        <v>31</v>
      </c>
      <c r="C22" s="82" t="s">
        <v>130</v>
      </c>
      <c r="D22" s="82" t="s">
        <v>130</v>
      </c>
      <c r="E22" s="82" t="s">
        <v>130</v>
      </c>
      <c r="F22" s="82" t="s">
        <v>130</v>
      </c>
      <c r="G22" s="82" t="s">
        <v>130</v>
      </c>
      <c r="H22" s="82" t="s">
        <v>130</v>
      </c>
      <c r="I22" s="82" t="s">
        <v>130</v>
      </c>
      <c r="J22" s="82">
        <v>10</v>
      </c>
      <c r="K22" s="82">
        <v>20</v>
      </c>
      <c r="L22" s="171">
        <v>29</v>
      </c>
      <c r="M22" s="171">
        <v>35</v>
      </c>
      <c r="N22" s="171">
        <v>40</v>
      </c>
      <c r="O22" s="171">
        <v>36</v>
      </c>
      <c r="P22" s="171">
        <v>42</v>
      </c>
      <c r="Q22" s="171">
        <v>47</v>
      </c>
      <c r="R22" s="171">
        <v>45</v>
      </c>
      <c r="S22" s="481" t="str">
        <f t="shared" si="0"/>
        <v>-</v>
      </c>
      <c r="T22" s="30"/>
    </row>
    <row r="23" s="65" customFormat="1" ht="23.25" customHeight="1" spans="2:20">
      <c r="B23" s="468" t="s">
        <v>21</v>
      </c>
      <c r="C23" s="82" t="s">
        <v>130</v>
      </c>
      <c r="D23" s="82" t="s">
        <v>130</v>
      </c>
      <c r="E23" s="82" t="s">
        <v>130</v>
      </c>
      <c r="F23" s="82" t="s">
        <v>130</v>
      </c>
      <c r="G23" s="82" t="s">
        <v>130</v>
      </c>
      <c r="H23" s="82">
        <v>10</v>
      </c>
      <c r="I23" s="82">
        <v>20</v>
      </c>
      <c r="J23" s="82">
        <v>30</v>
      </c>
      <c r="K23" s="82">
        <v>37</v>
      </c>
      <c r="L23" s="171">
        <v>30</v>
      </c>
      <c r="M23" s="171">
        <v>29</v>
      </c>
      <c r="N23" s="171">
        <v>30</v>
      </c>
      <c r="O23" s="171">
        <v>35</v>
      </c>
      <c r="P23" s="171">
        <v>37</v>
      </c>
      <c r="Q23" s="171">
        <v>37</v>
      </c>
      <c r="R23" s="171">
        <v>37</v>
      </c>
      <c r="S23" s="481" t="str">
        <f t="shared" si="0"/>
        <v>-</v>
      </c>
      <c r="T23" s="30"/>
    </row>
    <row r="24" s="65" customFormat="1" ht="23.25" customHeight="1" spans="2:20">
      <c r="B24" s="468" t="s">
        <v>70</v>
      </c>
      <c r="C24" s="82" t="s">
        <v>130</v>
      </c>
      <c r="D24" s="82" t="s">
        <v>130</v>
      </c>
      <c r="E24" s="82" t="s">
        <v>130</v>
      </c>
      <c r="F24" s="82" t="s">
        <v>130</v>
      </c>
      <c r="G24" s="82" t="s">
        <v>130</v>
      </c>
      <c r="H24" s="82" t="s">
        <v>130</v>
      </c>
      <c r="I24" s="82" t="s">
        <v>130</v>
      </c>
      <c r="J24" s="82" t="s">
        <v>130</v>
      </c>
      <c r="K24" s="82" t="s">
        <v>130</v>
      </c>
      <c r="L24" s="82" t="s">
        <v>130</v>
      </c>
      <c r="M24" s="82" t="s">
        <v>130</v>
      </c>
      <c r="N24" s="171">
        <v>5</v>
      </c>
      <c r="O24" s="171">
        <v>5</v>
      </c>
      <c r="P24" s="171">
        <v>5</v>
      </c>
      <c r="Q24" s="171">
        <v>10</v>
      </c>
      <c r="R24" s="171">
        <v>11</v>
      </c>
      <c r="S24" s="481" t="str">
        <f t="shared" si="0"/>
        <v>-</v>
      </c>
      <c r="T24" s="30"/>
    </row>
    <row r="25" s="65" customFormat="1" ht="23.25" customHeight="1" spans="2:20">
      <c r="B25" s="469" t="s">
        <v>46</v>
      </c>
      <c r="C25" s="82" t="s">
        <v>130</v>
      </c>
      <c r="D25" s="82" t="s">
        <v>130</v>
      </c>
      <c r="E25" s="82" t="s">
        <v>130</v>
      </c>
      <c r="F25" s="82" t="s">
        <v>130</v>
      </c>
      <c r="G25" s="82" t="s">
        <v>130</v>
      </c>
      <c r="H25" s="82" t="s">
        <v>130</v>
      </c>
      <c r="I25" s="82" t="s">
        <v>130</v>
      </c>
      <c r="J25" s="82" t="s">
        <v>130</v>
      </c>
      <c r="K25" s="82" t="s">
        <v>130</v>
      </c>
      <c r="L25" s="82" t="s">
        <v>130</v>
      </c>
      <c r="M25" s="82" t="s">
        <v>130</v>
      </c>
      <c r="N25" s="82" t="s">
        <v>130</v>
      </c>
      <c r="O25" s="82" t="s">
        <v>130</v>
      </c>
      <c r="P25" s="171">
        <v>7</v>
      </c>
      <c r="Q25" s="171">
        <v>14</v>
      </c>
      <c r="R25" s="171">
        <v>19</v>
      </c>
      <c r="S25" s="481" t="str">
        <f t="shared" si="0"/>
        <v>-</v>
      </c>
      <c r="T25" s="30"/>
    </row>
    <row r="26" s="65" customFormat="1" ht="23.25" customHeight="1" spans="2:20">
      <c r="B26" s="470" t="s">
        <v>200</v>
      </c>
      <c r="C26" s="471">
        <f>SUM(C15:C25)</f>
        <v>22</v>
      </c>
      <c r="D26" s="471">
        <f t="shared" ref="D26:R26" si="1">SUM(D15:D25)</f>
        <v>24</v>
      </c>
      <c r="E26" s="471">
        <f t="shared" si="1"/>
        <v>29</v>
      </c>
      <c r="F26" s="471">
        <f t="shared" si="1"/>
        <v>42</v>
      </c>
      <c r="G26" s="471">
        <f t="shared" si="1"/>
        <v>60</v>
      </c>
      <c r="H26" s="471">
        <f t="shared" si="1"/>
        <v>82</v>
      </c>
      <c r="I26" s="471">
        <f t="shared" si="1"/>
        <v>100</v>
      </c>
      <c r="J26" s="471">
        <f t="shared" si="1"/>
        <v>131</v>
      </c>
      <c r="K26" s="471">
        <f t="shared" si="1"/>
        <v>176</v>
      </c>
      <c r="L26" s="471">
        <f t="shared" si="1"/>
        <v>219</v>
      </c>
      <c r="M26" s="471">
        <f t="shared" si="1"/>
        <v>247</v>
      </c>
      <c r="N26" s="471">
        <f t="shared" si="1"/>
        <v>272</v>
      </c>
      <c r="O26" s="471">
        <f t="shared" si="1"/>
        <v>270</v>
      </c>
      <c r="P26" s="471">
        <f t="shared" si="1"/>
        <v>291</v>
      </c>
      <c r="Q26" s="471">
        <f t="shared" si="1"/>
        <v>320</v>
      </c>
      <c r="R26" s="471">
        <f t="shared" si="1"/>
        <v>328</v>
      </c>
      <c r="S26" s="675">
        <f t="shared" si="0"/>
        <v>13.9090909090909</v>
      </c>
      <c r="T26" s="30"/>
    </row>
    <row r="27" s="65" customFormat="1" ht="23.25" customHeight="1" spans="2:20">
      <c r="B27" s="470" t="s">
        <v>3</v>
      </c>
      <c r="C27" s="472"/>
      <c r="D27" s="472"/>
      <c r="E27" s="472"/>
      <c r="F27" s="472"/>
      <c r="G27" s="472"/>
      <c r="H27" s="472"/>
      <c r="I27" s="472"/>
      <c r="J27" s="472"/>
      <c r="K27" s="673"/>
      <c r="L27" s="673"/>
      <c r="M27" s="673"/>
      <c r="N27" s="673"/>
      <c r="O27" s="673"/>
      <c r="P27" s="673"/>
      <c r="Q27" s="673"/>
      <c r="R27" s="676"/>
      <c r="S27" s="677"/>
      <c r="T27" s="30"/>
    </row>
    <row r="28" s="65" customFormat="1" ht="23.25" customHeight="1" spans="2:20">
      <c r="B28" s="468" t="s">
        <v>87</v>
      </c>
      <c r="C28" s="82" t="s">
        <v>130</v>
      </c>
      <c r="D28" s="82" t="s">
        <v>130</v>
      </c>
      <c r="E28" s="82" t="s">
        <v>130</v>
      </c>
      <c r="F28" s="82" t="s">
        <v>130</v>
      </c>
      <c r="G28" s="82" t="s">
        <v>130</v>
      </c>
      <c r="H28" s="82" t="s">
        <v>130</v>
      </c>
      <c r="I28" s="82" t="s">
        <v>130</v>
      </c>
      <c r="J28" s="82" t="s">
        <v>130</v>
      </c>
      <c r="K28" s="82">
        <v>19</v>
      </c>
      <c r="L28" s="171">
        <v>19</v>
      </c>
      <c r="M28" s="171">
        <v>25</v>
      </c>
      <c r="N28" s="171">
        <v>35</v>
      </c>
      <c r="O28" s="171">
        <v>11</v>
      </c>
      <c r="P28" s="171">
        <v>22</v>
      </c>
      <c r="Q28" s="171">
        <v>22</v>
      </c>
      <c r="R28" s="171">
        <v>27</v>
      </c>
      <c r="S28" s="678" t="str">
        <f t="shared" ref="S28:S39" si="2">IF(ISERROR(R28/C28-1),"-",(R28/C28-1))</f>
        <v>-</v>
      </c>
      <c r="T28" s="30"/>
    </row>
    <row r="29" s="65" customFormat="1" ht="23.25" customHeight="1" spans="2:20">
      <c r="B29" s="468" t="s">
        <v>54</v>
      </c>
      <c r="C29" s="82" t="s">
        <v>130</v>
      </c>
      <c r="D29" s="82" t="s">
        <v>130</v>
      </c>
      <c r="E29" s="82" t="s">
        <v>130</v>
      </c>
      <c r="F29" s="82" t="s">
        <v>130</v>
      </c>
      <c r="G29" s="82" t="s">
        <v>130</v>
      </c>
      <c r="H29" s="82">
        <v>15</v>
      </c>
      <c r="I29" s="82">
        <v>29</v>
      </c>
      <c r="J29" s="82">
        <v>26</v>
      </c>
      <c r="K29" s="82">
        <v>21</v>
      </c>
      <c r="L29" s="171">
        <v>23</v>
      </c>
      <c r="M29" s="171">
        <v>23</v>
      </c>
      <c r="N29" s="171">
        <v>27</v>
      </c>
      <c r="O29" s="171">
        <v>27</v>
      </c>
      <c r="P29" s="171">
        <v>28</v>
      </c>
      <c r="Q29" s="171">
        <v>25</v>
      </c>
      <c r="R29" s="171">
        <v>20</v>
      </c>
      <c r="S29" s="678" t="str">
        <f t="shared" si="2"/>
        <v>-</v>
      </c>
      <c r="T29" s="30"/>
    </row>
    <row r="30" s="65" customFormat="1" ht="23.25" customHeight="1" spans="2:20">
      <c r="B30" s="468" t="s">
        <v>16</v>
      </c>
      <c r="C30" s="82">
        <v>28</v>
      </c>
      <c r="D30" s="82">
        <v>37</v>
      </c>
      <c r="E30" s="82">
        <v>34</v>
      </c>
      <c r="F30" s="82">
        <v>36</v>
      </c>
      <c r="G30" s="82">
        <v>39</v>
      </c>
      <c r="H30" s="82">
        <v>37</v>
      </c>
      <c r="I30" s="82">
        <v>35</v>
      </c>
      <c r="J30" s="82">
        <v>35</v>
      </c>
      <c r="K30" s="82">
        <v>40</v>
      </c>
      <c r="L30" s="171">
        <v>41</v>
      </c>
      <c r="M30" s="171">
        <v>36</v>
      </c>
      <c r="N30" s="171">
        <v>36</v>
      </c>
      <c r="O30" s="171">
        <v>32</v>
      </c>
      <c r="P30" s="171">
        <v>30</v>
      </c>
      <c r="Q30" s="171">
        <v>24</v>
      </c>
      <c r="R30" s="171">
        <v>24</v>
      </c>
      <c r="S30" s="678">
        <f t="shared" si="2"/>
        <v>-0.142857142857143</v>
      </c>
      <c r="T30" s="30"/>
    </row>
    <row r="31" s="65" customFormat="1" ht="23.25" customHeight="1" spans="2:20">
      <c r="B31" s="468" t="s">
        <v>108</v>
      </c>
      <c r="C31" s="82" t="s">
        <v>130</v>
      </c>
      <c r="D31" s="82" t="s">
        <v>130</v>
      </c>
      <c r="E31" s="82" t="s">
        <v>130</v>
      </c>
      <c r="F31" s="82" t="s">
        <v>130</v>
      </c>
      <c r="G31" s="82" t="s">
        <v>130</v>
      </c>
      <c r="H31" s="82" t="s">
        <v>130</v>
      </c>
      <c r="I31" s="82" t="s">
        <v>130</v>
      </c>
      <c r="J31" s="82" t="s">
        <v>130</v>
      </c>
      <c r="K31" s="82" t="s">
        <v>130</v>
      </c>
      <c r="L31" s="82" t="s">
        <v>130</v>
      </c>
      <c r="M31" s="82" t="s">
        <v>130</v>
      </c>
      <c r="N31" s="82" t="s">
        <v>130</v>
      </c>
      <c r="O31" s="82" t="s">
        <v>130</v>
      </c>
      <c r="P31" s="171">
        <v>11</v>
      </c>
      <c r="Q31" s="171">
        <v>19</v>
      </c>
      <c r="R31" s="171">
        <v>15</v>
      </c>
      <c r="S31" s="678" t="str">
        <f t="shared" si="2"/>
        <v>-</v>
      </c>
      <c r="T31" s="30"/>
    </row>
    <row r="32" s="65" customFormat="1" ht="23.25" customHeight="1" spans="2:20">
      <c r="B32" s="468" t="s">
        <v>58</v>
      </c>
      <c r="C32" s="82" t="s">
        <v>130</v>
      </c>
      <c r="D32" s="82" t="s">
        <v>130</v>
      </c>
      <c r="E32" s="82" t="s">
        <v>130</v>
      </c>
      <c r="F32" s="82" t="s">
        <v>130</v>
      </c>
      <c r="G32" s="82" t="s">
        <v>130</v>
      </c>
      <c r="H32" s="82">
        <v>10</v>
      </c>
      <c r="I32" s="82">
        <v>18</v>
      </c>
      <c r="J32" s="82">
        <v>21</v>
      </c>
      <c r="K32" s="82">
        <v>17</v>
      </c>
      <c r="L32" s="171">
        <v>19</v>
      </c>
      <c r="M32" s="171">
        <v>24</v>
      </c>
      <c r="N32" s="171">
        <v>30</v>
      </c>
      <c r="O32" s="171">
        <v>26</v>
      </c>
      <c r="P32" s="171">
        <v>20</v>
      </c>
      <c r="Q32" s="171">
        <v>30</v>
      </c>
      <c r="R32" s="171">
        <v>34</v>
      </c>
      <c r="S32" s="678" t="str">
        <f t="shared" si="2"/>
        <v>-</v>
      </c>
      <c r="T32" s="30"/>
    </row>
    <row r="33" s="65" customFormat="1" ht="23.25" customHeight="1" spans="2:20">
      <c r="B33" s="468" t="s">
        <v>321</v>
      </c>
      <c r="C33" s="82" t="s">
        <v>130</v>
      </c>
      <c r="D33" s="82" t="s">
        <v>130</v>
      </c>
      <c r="E33" s="82" t="s">
        <v>130</v>
      </c>
      <c r="F33" s="82" t="s">
        <v>130</v>
      </c>
      <c r="G33" s="82" t="s">
        <v>130</v>
      </c>
      <c r="H33" s="82">
        <v>13</v>
      </c>
      <c r="I33" s="82">
        <v>27</v>
      </c>
      <c r="J33" s="82">
        <v>28</v>
      </c>
      <c r="K33" s="82">
        <v>35</v>
      </c>
      <c r="L33" s="171">
        <v>28</v>
      </c>
      <c r="M33" s="171">
        <v>28</v>
      </c>
      <c r="N33" s="171">
        <v>27</v>
      </c>
      <c r="O33" s="171">
        <v>23</v>
      </c>
      <c r="P33" s="171">
        <v>19</v>
      </c>
      <c r="Q33" s="171">
        <v>17</v>
      </c>
      <c r="R33" s="171">
        <v>12</v>
      </c>
      <c r="S33" s="678" t="str">
        <f t="shared" si="2"/>
        <v>-</v>
      </c>
      <c r="T33" s="30"/>
    </row>
    <row r="34" s="65" customFormat="1" ht="23.25" customHeight="1" spans="2:20">
      <c r="B34" s="468" t="s">
        <v>38</v>
      </c>
      <c r="C34" s="82" t="s">
        <v>130</v>
      </c>
      <c r="D34" s="82" t="s">
        <v>130</v>
      </c>
      <c r="E34" s="82" t="s">
        <v>130</v>
      </c>
      <c r="F34" s="82">
        <v>20</v>
      </c>
      <c r="G34" s="82">
        <v>34</v>
      </c>
      <c r="H34" s="82">
        <v>39</v>
      </c>
      <c r="I34" s="82">
        <v>41</v>
      </c>
      <c r="J34" s="82">
        <v>37</v>
      </c>
      <c r="K34" s="82">
        <v>42</v>
      </c>
      <c r="L34" s="171">
        <v>36</v>
      </c>
      <c r="M34" s="171">
        <v>30</v>
      </c>
      <c r="N34" s="171">
        <v>35</v>
      </c>
      <c r="O34" s="171">
        <v>29</v>
      </c>
      <c r="P34" s="171">
        <v>26</v>
      </c>
      <c r="Q34" s="171">
        <v>14</v>
      </c>
      <c r="R34" s="171">
        <v>19</v>
      </c>
      <c r="S34" s="678" t="str">
        <f t="shared" si="2"/>
        <v>-</v>
      </c>
      <c r="T34" s="30"/>
    </row>
    <row r="35" s="65" customFormat="1" ht="23.25" customHeight="1" spans="2:20">
      <c r="B35" s="468" t="s">
        <v>102</v>
      </c>
      <c r="C35" s="82" t="s">
        <v>130</v>
      </c>
      <c r="D35" s="82" t="s">
        <v>130</v>
      </c>
      <c r="E35" s="82" t="s">
        <v>130</v>
      </c>
      <c r="F35" s="82" t="s">
        <v>130</v>
      </c>
      <c r="G35" s="82" t="s">
        <v>130</v>
      </c>
      <c r="H35" s="82" t="s">
        <v>130</v>
      </c>
      <c r="I35" s="82" t="s">
        <v>130</v>
      </c>
      <c r="J35" s="82" t="s">
        <v>130</v>
      </c>
      <c r="K35" s="82" t="s">
        <v>130</v>
      </c>
      <c r="L35" s="82" t="s">
        <v>130</v>
      </c>
      <c r="M35" s="82">
        <v>11</v>
      </c>
      <c r="N35" s="82">
        <v>22</v>
      </c>
      <c r="O35" s="82">
        <v>28</v>
      </c>
      <c r="P35" s="82">
        <v>18</v>
      </c>
      <c r="Q35" s="82">
        <v>11</v>
      </c>
      <c r="R35" s="82">
        <v>11</v>
      </c>
      <c r="S35" s="678" t="str">
        <f t="shared" si="2"/>
        <v>-</v>
      </c>
      <c r="T35" s="30"/>
    </row>
    <row r="36" s="65" customFormat="1" ht="23.25" customHeight="1" spans="2:20">
      <c r="B36" s="468" t="s">
        <v>49</v>
      </c>
      <c r="C36" s="82" t="s">
        <v>130</v>
      </c>
      <c r="D36" s="82" t="s">
        <v>130</v>
      </c>
      <c r="E36" s="82" t="s">
        <v>130</v>
      </c>
      <c r="F36" s="82" t="s">
        <v>130</v>
      </c>
      <c r="G36" s="82">
        <v>20</v>
      </c>
      <c r="H36" s="82">
        <v>31</v>
      </c>
      <c r="I36" s="82">
        <v>37</v>
      </c>
      <c r="J36" s="82">
        <v>35</v>
      </c>
      <c r="K36" s="82">
        <v>46</v>
      </c>
      <c r="L36" s="171">
        <v>36</v>
      </c>
      <c r="M36" s="171">
        <v>35</v>
      </c>
      <c r="N36" s="171">
        <v>40</v>
      </c>
      <c r="O36" s="171">
        <v>31</v>
      </c>
      <c r="P36" s="171">
        <v>34</v>
      </c>
      <c r="Q36" s="171">
        <v>38</v>
      </c>
      <c r="R36" s="171">
        <v>35</v>
      </c>
      <c r="S36" s="678" t="str">
        <f t="shared" si="2"/>
        <v>-</v>
      </c>
      <c r="T36" s="30"/>
    </row>
    <row r="37" s="65" customFormat="1" ht="23.25" customHeight="1" spans="2:20">
      <c r="B37" s="468" t="s">
        <v>34</v>
      </c>
      <c r="C37" s="82" t="s">
        <v>130</v>
      </c>
      <c r="D37" s="82" t="s">
        <v>130</v>
      </c>
      <c r="E37" s="82">
        <v>14</v>
      </c>
      <c r="F37" s="82">
        <v>32</v>
      </c>
      <c r="G37" s="82">
        <v>36</v>
      </c>
      <c r="H37" s="82">
        <v>41</v>
      </c>
      <c r="I37" s="82">
        <v>41</v>
      </c>
      <c r="J37" s="82">
        <v>37</v>
      </c>
      <c r="K37" s="82">
        <v>37</v>
      </c>
      <c r="L37" s="171">
        <v>41</v>
      </c>
      <c r="M37" s="171">
        <v>44</v>
      </c>
      <c r="N37" s="171">
        <v>45</v>
      </c>
      <c r="O37" s="171">
        <v>39</v>
      </c>
      <c r="P37" s="171">
        <v>40</v>
      </c>
      <c r="Q37" s="171">
        <v>42</v>
      </c>
      <c r="R37" s="171">
        <v>42</v>
      </c>
      <c r="S37" s="678" t="str">
        <f t="shared" si="2"/>
        <v>-</v>
      </c>
      <c r="T37" s="30"/>
    </row>
    <row r="38" s="65" customFormat="1" ht="23.25" customHeight="1" spans="2:20">
      <c r="B38" s="468" t="s">
        <v>112</v>
      </c>
      <c r="C38" s="82" t="s">
        <v>130</v>
      </c>
      <c r="D38" s="82" t="s">
        <v>130</v>
      </c>
      <c r="E38" s="82" t="s">
        <v>130</v>
      </c>
      <c r="F38" s="82" t="s">
        <v>130</v>
      </c>
      <c r="G38" s="82" t="s">
        <v>130</v>
      </c>
      <c r="H38" s="82" t="s">
        <v>130</v>
      </c>
      <c r="I38" s="82" t="s">
        <v>130</v>
      </c>
      <c r="J38" s="82" t="s">
        <v>130</v>
      </c>
      <c r="K38" s="82" t="s">
        <v>130</v>
      </c>
      <c r="L38" s="82" t="s">
        <v>130</v>
      </c>
      <c r="M38" s="82" t="s">
        <v>130</v>
      </c>
      <c r="N38" s="82" t="s">
        <v>130</v>
      </c>
      <c r="O38" s="82" t="s">
        <v>130</v>
      </c>
      <c r="P38" s="171">
        <v>18</v>
      </c>
      <c r="Q38" s="171">
        <v>41</v>
      </c>
      <c r="R38" s="171">
        <v>44</v>
      </c>
      <c r="S38" s="678" t="str">
        <f t="shared" si="2"/>
        <v>-</v>
      </c>
      <c r="T38" s="30"/>
    </row>
    <row r="39" s="65" customFormat="1" ht="23.25" customHeight="1" spans="2:20">
      <c r="B39" s="468" t="s">
        <v>73</v>
      </c>
      <c r="C39" s="82" t="s">
        <v>130</v>
      </c>
      <c r="D39" s="82" t="s">
        <v>130</v>
      </c>
      <c r="E39" s="82" t="s">
        <v>130</v>
      </c>
      <c r="F39" s="82" t="s">
        <v>130</v>
      </c>
      <c r="G39" s="82" t="s">
        <v>130</v>
      </c>
      <c r="H39" s="82" t="s">
        <v>130</v>
      </c>
      <c r="I39" s="82">
        <v>14</v>
      </c>
      <c r="J39" s="82">
        <v>21</v>
      </c>
      <c r="K39" s="82">
        <v>20</v>
      </c>
      <c r="L39" s="171">
        <v>30</v>
      </c>
      <c r="M39" s="171">
        <v>30</v>
      </c>
      <c r="N39" s="171">
        <v>38</v>
      </c>
      <c r="O39" s="171">
        <v>33</v>
      </c>
      <c r="P39" s="171">
        <v>31</v>
      </c>
      <c r="Q39" s="171">
        <v>14</v>
      </c>
      <c r="R39" s="171">
        <v>17</v>
      </c>
      <c r="S39" s="678" t="str">
        <f t="shared" si="2"/>
        <v>-</v>
      </c>
      <c r="T39" s="30"/>
    </row>
    <row r="40" s="65" customFormat="1" ht="23.25" customHeight="1" spans="2:20">
      <c r="B40" s="468" t="s">
        <v>117</v>
      </c>
      <c r="C40" s="82" t="s">
        <v>130</v>
      </c>
      <c r="D40" s="82" t="s">
        <v>130</v>
      </c>
      <c r="E40" s="82" t="s">
        <v>130</v>
      </c>
      <c r="F40" s="82" t="s">
        <v>130</v>
      </c>
      <c r="G40" s="82" t="s">
        <v>130</v>
      </c>
      <c r="H40" s="82" t="s">
        <v>130</v>
      </c>
      <c r="I40" s="82" t="s">
        <v>130</v>
      </c>
      <c r="J40" s="82" t="s">
        <v>130</v>
      </c>
      <c r="K40" s="82" t="s">
        <v>130</v>
      </c>
      <c r="L40" s="82" t="s">
        <v>130</v>
      </c>
      <c r="M40" s="82" t="s">
        <v>130</v>
      </c>
      <c r="N40" s="82" t="s">
        <v>130</v>
      </c>
      <c r="O40" s="82" t="s">
        <v>130</v>
      </c>
      <c r="P40" s="82" t="s">
        <v>130</v>
      </c>
      <c r="Q40" s="82" t="s">
        <v>130</v>
      </c>
      <c r="R40" s="171">
        <v>14</v>
      </c>
      <c r="S40" s="678"/>
      <c r="T40" s="30"/>
    </row>
    <row r="41" s="65" customFormat="1" ht="23.25" customHeight="1" spans="2:20">
      <c r="B41" s="349" t="s">
        <v>92</v>
      </c>
      <c r="C41" s="82" t="s">
        <v>130</v>
      </c>
      <c r="D41" s="82" t="s">
        <v>130</v>
      </c>
      <c r="E41" s="82" t="s">
        <v>130</v>
      </c>
      <c r="F41" s="82" t="s">
        <v>130</v>
      </c>
      <c r="G41" s="82" t="s">
        <v>130</v>
      </c>
      <c r="H41" s="82" t="s">
        <v>130</v>
      </c>
      <c r="I41" s="82" t="s">
        <v>130</v>
      </c>
      <c r="J41" s="82" t="s">
        <v>130</v>
      </c>
      <c r="K41" s="82">
        <v>11</v>
      </c>
      <c r="L41" s="171">
        <v>8</v>
      </c>
      <c r="M41" s="171">
        <v>11</v>
      </c>
      <c r="N41" s="171">
        <v>18</v>
      </c>
      <c r="O41" s="171">
        <v>13</v>
      </c>
      <c r="P41" s="171">
        <v>12</v>
      </c>
      <c r="Q41" s="171">
        <v>20</v>
      </c>
      <c r="R41" s="171">
        <v>7</v>
      </c>
      <c r="S41" s="678" t="str">
        <f t="shared" ref="S41:S53" si="3">IF(ISERROR(R41/C41-1),"-",(R41/C41-1))</f>
        <v>-</v>
      </c>
      <c r="T41" s="30"/>
    </row>
    <row r="42" s="65" customFormat="1" ht="23.25" customHeight="1" spans="2:20">
      <c r="B42" s="468" t="s">
        <v>25</v>
      </c>
      <c r="C42" s="82">
        <v>18</v>
      </c>
      <c r="D42" s="82">
        <v>30</v>
      </c>
      <c r="E42" s="82">
        <v>36</v>
      </c>
      <c r="F42" s="82">
        <v>39</v>
      </c>
      <c r="G42" s="82">
        <v>37</v>
      </c>
      <c r="H42" s="82">
        <v>32</v>
      </c>
      <c r="I42" s="82">
        <v>33</v>
      </c>
      <c r="J42" s="82">
        <v>31</v>
      </c>
      <c r="K42" s="82">
        <v>24</v>
      </c>
      <c r="L42" s="171">
        <v>22</v>
      </c>
      <c r="M42" s="171">
        <v>22</v>
      </c>
      <c r="N42" s="171">
        <v>22</v>
      </c>
      <c r="O42" s="171">
        <v>19</v>
      </c>
      <c r="P42" s="171">
        <v>21</v>
      </c>
      <c r="Q42" s="171">
        <v>15</v>
      </c>
      <c r="R42" s="171">
        <v>11</v>
      </c>
      <c r="S42" s="678">
        <f t="shared" si="3"/>
        <v>-0.388888888888889</v>
      </c>
      <c r="T42" s="30"/>
    </row>
    <row r="43" s="65" customFormat="1" ht="23.25" customHeight="1" spans="2:20">
      <c r="B43" s="468" t="s">
        <v>98</v>
      </c>
      <c r="C43" s="82" t="s">
        <v>130</v>
      </c>
      <c r="D43" s="82" t="s">
        <v>130</v>
      </c>
      <c r="E43" s="82" t="s">
        <v>130</v>
      </c>
      <c r="F43" s="82" t="s">
        <v>130</v>
      </c>
      <c r="G43" s="82" t="s">
        <v>130</v>
      </c>
      <c r="H43" s="82" t="s">
        <v>130</v>
      </c>
      <c r="I43" s="82" t="s">
        <v>130</v>
      </c>
      <c r="J43" s="82" t="s">
        <v>130</v>
      </c>
      <c r="K43" s="82" t="s">
        <v>130</v>
      </c>
      <c r="L43" s="82" t="s">
        <v>130</v>
      </c>
      <c r="M43" s="82">
        <v>15</v>
      </c>
      <c r="N43" s="82">
        <v>28</v>
      </c>
      <c r="O43" s="82">
        <v>31</v>
      </c>
      <c r="P43" s="82">
        <v>29</v>
      </c>
      <c r="Q43" s="82">
        <v>26</v>
      </c>
      <c r="R43" s="82">
        <v>27</v>
      </c>
      <c r="S43" s="678" t="str">
        <f t="shared" si="3"/>
        <v>-</v>
      </c>
      <c r="T43" s="30"/>
    </row>
    <row r="44" s="65" customFormat="1" ht="23.25" customHeight="1" spans="2:20">
      <c r="B44" s="468" t="s">
        <v>31</v>
      </c>
      <c r="C44" s="82" t="s">
        <v>130</v>
      </c>
      <c r="D44" s="82">
        <v>15</v>
      </c>
      <c r="E44" s="82">
        <v>28</v>
      </c>
      <c r="F44" s="82">
        <v>30</v>
      </c>
      <c r="G44" s="82">
        <v>31</v>
      </c>
      <c r="H44" s="82">
        <v>30</v>
      </c>
      <c r="I44" s="82">
        <v>35</v>
      </c>
      <c r="J44" s="82">
        <v>35</v>
      </c>
      <c r="K44" s="82">
        <v>23</v>
      </c>
      <c r="L44" s="171">
        <v>30</v>
      </c>
      <c r="M44" s="171">
        <v>22</v>
      </c>
      <c r="N44" s="171">
        <v>30</v>
      </c>
      <c r="O44" s="171">
        <v>42</v>
      </c>
      <c r="P44" s="171">
        <v>32</v>
      </c>
      <c r="Q44" s="171">
        <v>36</v>
      </c>
      <c r="R44" s="171">
        <v>37</v>
      </c>
      <c r="S44" s="678" t="str">
        <f t="shared" si="3"/>
        <v>-</v>
      </c>
      <c r="T44" s="30"/>
    </row>
    <row r="45" s="65" customFormat="1" ht="23.25" customHeight="1" spans="2:20">
      <c r="B45" s="468" t="s">
        <v>21</v>
      </c>
      <c r="C45" s="82">
        <v>36</v>
      </c>
      <c r="D45" s="82">
        <v>32</v>
      </c>
      <c r="E45" s="82">
        <v>33</v>
      </c>
      <c r="F45" s="82">
        <v>37</v>
      </c>
      <c r="G45" s="82">
        <v>38</v>
      </c>
      <c r="H45" s="82">
        <v>38</v>
      </c>
      <c r="I45" s="82">
        <v>34</v>
      </c>
      <c r="J45" s="82">
        <v>33</v>
      </c>
      <c r="K45" s="82">
        <v>27</v>
      </c>
      <c r="L45" s="171">
        <v>29</v>
      </c>
      <c r="M45" s="171">
        <v>26</v>
      </c>
      <c r="N45" s="171">
        <v>35</v>
      </c>
      <c r="O45" s="171">
        <v>36</v>
      </c>
      <c r="P45" s="171">
        <v>26</v>
      </c>
      <c r="Q45" s="171">
        <v>21</v>
      </c>
      <c r="R45" s="171">
        <v>26</v>
      </c>
      <c r="S45" s="678">
        <f t="shared" si="3"/>
        <v>-0.277777777777778</v>
      </c>
      <c r="T45" s="30"/>
    </row>
    <row r="46" s="65" customFormat="1" ht="23.25" customHeight="1" spans="2:20">
      <c r="B46" s="468" t="s">
        <v>42</v>
      </c>
      <c r="C46" s="82" t="s">
        <v>130</v>
      </c>
      <c r="D46" s="82" t="s">
        <v>130</v>
      </c>
      <c r="E46" s="82" t="s">
        <v>130</v>
      </c>
      <c r="F46" s="82">
        <v>20</v>
      </c>
      <c r="G46" s="82">
        <v>34</v>
      </c>
      <c r="H46" s="82">
        <v>38</v>
      </c>
      <c r="I46" s="82">
        <v>38</v>
      </c>
      <c r="J46" s="82">
        <v>35</v>
      </c>
      <c r="K46" s="82">
        <v>41</v>
      </c>
      <c r="L46" s="171">
        <v>44</v>
      </c>
      <c r="M46" s="171">
        <v>32</v>
      </c>
      <c r="N46" s="171">
        <v>40</v>
      </c>
      <c r="O46" s="171">
        <v>47</v>
      </c>
      <c r="P46" s="171">
        <v>32</v>
      </c>
      <c r="Q46" s="171">
        <v>20</v>
      </c>
      <c r="R46" s="171">
        <v>30</v>
      </c>
      <c r="S46" s="678" t="str">
        <f t="shared" si="3"/>
        <v>-</v>
      </c>
      <c r="T46" s="30"/>
    </row>
    <row r="47" s="65" customFormat="1" ht="23.25" customHeight="1" spans="2:20">
      <c r="B47" s="468" t="s">
        <v>66</v>
      </c>
      <c r="C47" s="82" t="s">
        <v>130</v>
      </c>
      <c r="D47" s="82" t="s">
        <v>130</v>
      </c>
      <c r="E47" s="82" t="s">
        <v>130</v>
      </c>
      <c r="F47" s="82" t="s">
        <v>130</v>
      </c>
      <c r="G47" s="82" t="s">
        <v>130</v>
      </c>
      <c r="H47" s="82">
        <v>20</v>
      </c>
      <c r="I47" s="82">
        <v>25</v>
      </c>
      <c r="J47" s="82">
        <v>22</v>
      </c>
      <c r="K47" s="82">
        <v>11</v>
      </c>
      <c r="L47" s="171">
        <v>12</v>
      </c>
      <c r="M47" s="171">
        <v>16</v>
      </c>
      <c r="N47" s="171">
        <v>22</v>
      </c>
      <c r="O47" s="171">
        <v>17</v>
      </c>
      <c r="P47" s="171">
        <v>9</v>
      </c>
      <c r="Q47" s="171">
        <v>10</v>
      </c>
      <c r="R47" s="171">
        <v>4</v>
      </c>
      <c r="S47" s="678" t="str">
        <f t="shared" si="3"/>
        <v>-</v>
      </c>
      <c r="T47" s="30"/>
    </row>
    <row r="48" s="65" customFormat="1" ht="23.25" customHeight="1" spans="2:20">
      <c r="B48" s="468" t="s">
        <v>95</v>
      </c>
      <c r="C48" s="82" t="s">
        <v>130</v>
      </c>
      <c r="D48" s="82" t="s">
        <v>130</v>
      </c>
      <c r="E48" s="82" t="s">
        <v>130</v>
      </c>
      <c r="F48" s="82" t="s">
        <v>130</v>
      </c>
      <c r="G48" s="82" t="s">
        <v>130</v>
      </c>
      <c r="H48" s="82" t="s">
        <v>130</v>
      </c>
      <c r="I48" s="82" t="s">
        <v>130</v>
      </c>
      <c r="J48" s="82" t="s">
        <v>130</v>
      </c>
      <c r="K48" s="82" t="s">
        <v>130</v>
      </c>
      <c r="L48" s="82" t="s">
        <v>130</v>
      </c>
      <c r="M48" s="82">
        <v>13</v>
      </c>
      <c r="N48" s="82">
        <v>23</v>
      </c>
      <c r="O48" s="82">
        <v>32</v>
      </c>
      <c r="P48" s="82">
        <v>32</v>
      </c>
      <c r="Q48" s="82">
        <v>22</v>
      </c>
      <c r="R48" s="82">
        <v>28</v>
      </c>
      <c r="S48" s="678" t="str">
        <f t="shared" si="3"/>
        <v>-</v>
      </c>
      <c r="T48" s="30"/>
    </row>
    <row r="49" s="65" customFormat="1" ht="23.25" customHeight="1" spans="2:20">
      <c r="B49" s="468" t="s">
        <v>70</v>
      </c>
      <c r="C49" s="82" t="s">
        <v>130</v>
      </c>
      <c r="D49" s="82" t="s">
        <v>130</v>
      </c>
      <c r="E49" s="82" t="s">
        <v>130</v>
      </c>
      <c r="F49" s="82" t="s">
        <v>130</v>
      </c>
      <c r="G49" s="82" t="s">
        <v>130</v>
      </c>
      <c r="H49" s="82">
        <v>15</v>
      </c>
      <c r="I49" s="82">
        <v>33</v>
      </c>
      <c r="J49" s="82">
        <v>33</v>
      </c>
      <c r="K49" s="82">
        <v>34</v>
      </c>
      <c r="L49" s="171">
        <v>29</v>
      </c>
      <c r="M49" s="171">
        <v>17</v>
      </c>
      <c r="N49" s="171">
        <v>20</v>
      </c>
      <c r="O49" s="171">
        <v>17</v>
      </c>
      <c r="P49" s="171">
        <v>16</v>
      </c>
      <c r="Q49" s="171">
        <v>17</v>
      </c>
      <c r="R49" s="171">
        <v>13</v>
      </c>
      <c r="S49" s="678" t="str">
        <f t="shared" si="3"/>
        <v>-</v>
      </c>
      <c r="T49" s="30"/>
    </row>
    <row r="50" s="65" customFormat="1" ht="23.25" customHeight="1" spans="2:20">
      <c r="B50" s="468" t="s">
        <v>81</v>
      </c>
      <c r="C50" s="82" t="s">
        <v>130</v>
      </c>
      <c r="D50" s="82" t="s">
        <v>130</v>
      </c>
      <c r="E50" s="82" t="s">
        <v>130</v>
      </c>
      <c r="F50" s="82" t="s">
        <v>130</v>
      </c>
      <c r="G50" s="82" t="s">
        <v>130</v>
      </c>
      <c r="H50" s="82" t="s">
        <v>130</v>
      </c>
      <c r="I50" s="82" t="s">
        <v>130</v>
      </c>
      <c r="J50" s="82">
        <v>11</v>
      </c>
      <c r="K50" s="82">
        <v>25</v>
      </c>
      <c r="L50" s="171">
        <v>27</v>
      </c>
      <c r="M50" s="171">
        <v>20</v>
      </c>
      <c r="N50" s="171">
        <v>20</v>
      </c>
      <c r="O50" s="171">
        <v>25</v>
      </c>
      <c r="P50" s="171">
        <v>24</v>
      </c>
      <c r="Q50" s="171">
        <v>22</v>
      </c>
      <c r="R50" s="171">
        <v>25</v>
      </c>
      <c r="S50" s="678" t="str">
        <f t="shared" si="3"/>
        <v>-</v>
      </c>
      <c r="T50" s="30"/>
    </row>
    <row r="51" s="65" customFormat="1" ht="23.25" customHeight="1" spans="2:20">
      <c r="B51" s="468" t="s">
        <v>46</v>
      </c>
      <c r="C51" s="82" t="s">
        <v>130</v>
      </c>
      <c r="D51" s="82" t="s">
        <v>130</v>
      </c>
      <c r="E51" s="82" t="s">
        <v>130</v>
      </c>
      <c r="F51" s="82">
        <v>12</v>
      </c>
      <c r="G51" s="82">
        <v>27</v>
      </c>
      <c r="H51" s="82">
        <v>32</v>
      </c>
      <c r="I51" s="82">
        <v>36</v>
      </c>
      <c r="J51" s="82">
        <v>34</v>
      </c>
      <c r="K51" s="82">
        <v>33</v>
      </c>
      <c r="L51" s="171">
        <v>28</v>
      </c>
      <c r="M51" s="171">
        <v>31</v>
      </c>
      <c r="N51" s="171">
        <v>38</v>
      </c>
      <c r="O51" s="171">
        <v>31</v>
      </c>
      <c r="P51" s="171">
        <v>31</v>
      </c>
      <c r="Q51" s="171">
        <v>24</v>
      </c>
      <c r="R51" s="171">
        <v>10</v>
      </c>
      <c r="S51" s="678" t="str">
        <f t="shared" si="3"/>
        <v>-</v>
      </c>
      <c r="T51" s="30"/>
    </row>
    <row r="52" s="65" customFormat="1" ht="23.25" customHeight="1" spans="2:20">
      <c r="B52" s="470" t="s">
        <v>202</v>
      </c>
      <c r="C52" s="471">
        <f>SUM(C28:C51)</f>
        <v>82</v>
      </c>
      <c r="D52" s="471">
        <f t="shared" ref="D52:R52" si="4">SUM(D28:D51)</f>
        <v>114</v>
      </c>
      <c r="E52" s="471">
        <f t="shared" si="4"/>
        <v>145</v>
      </c>
      <c r="F52" s="471">
        <f t="shared" si="4"/>
        <v>226</v>
      </c>
      <c r="G52" s="471">
        <f t="shared" si="4"/>
        <v>296</v>
      </c>
      <c r="H52" s="471">
        <f t="shared" si="4"/>
        <v>391</v>
      </c>
      <c r="I52" s="471">
        <f t="shared" si="4"/>
        <v>476</v>
      </c>
      <c r="J52" s="471">
        <f t="shared" si="4"/>
        <v>474</v>
      </c>
      <c r="K52" s="471">
        <f t="shared" si="4"/>
        <v>506</v>
      </c>
      <c r="L52" s="471">
        <f t="shared" si="4"/>
        <v>502</v>
      </c>
      <c r="M52" s="471">
        <f t="shared" si="4"/>
        <v>511</v>
      </c>
      <c r="N52" s="471">
        <f t="shared" si="4"/>
        <v>631</v>
      </c>
      <c r="O52" s="471">
        <f t="shared" si="4"/>
        <v>589</v>
      </c>
      <c r="P52" s="471">
        <f t="shared" si="4"/>
        <v>561</v>
      </c>
      <c r="Q52" s="471">
        <f t="shared" si="4"/>
        <v>530</v>
      </c>
      <c r="R52" s="471">
        <f t="shared" si="4"/>
        <v>532</v>
      </c>
      <c r="S52" s="675">
        <f t="shared" si="3"/>
        <v>5.48780487804878</v>
      </c>
      <c r="T52" s="30"/>
    </row>
    <row r="53" s="65" customFormat="1" ht="23.25" customHeight="1" spans="2:20">
      <c r="B53" s="84" t="s">
        <v>203</v>
      </c>
      <c r="C53" s="85">
        <f>C26+C52</f>
        <v>104</v>
      </c>
      <c r="D53" s="85">
        <f t="shared" ref="D53:R53" si="5">D26+D52</f>
        <v>138</v>
      </c>
      <c r="E53" s="85">
        <f t="shared" si="5"/>
        <v>174</v>
      </c>
      <c r="F53" s="85">
        <f t="shared" si="5"/>
        <v>268</v>
      </c>
      <c r="G53" s="85">
        <f t="shared" si="5"/>
        <v>356</v>
      </c>
      <c r="H53" s="85">
        <f t="shared" si="5"/>
        <v>473</v>
      </c>
      <c r="I53" s="85">
        <f t="shared" si="5"/>
        <v>576</v>
      </c>
      <c r="J53" s="85">
        <f t="shared" si="5"/>
        <v>605</v>
      </c>
      <c r="K53" s="85">
        <f t="shared" si="5"/>
        <v>682</v>
      </c>
      <c r="L53" s="85">
        <f t="shared" si="5"/>
        <v>721</v>
      </c>
      <c r="M53" s="85">
        <f t="shared" si="5"/>
        <v>758</v>
      </c>
      <c r="N53" s="85">
        <f t="shared" si="5"/>
        <v>903</v>
      </c>
      <c r="O53" s="85">
        <f t="shared" si="5"/>
        <v>859</v>
      </c>
      <c r="P53" s="85">
        <f t="shared" si="5"/>
        <v>852</v>
      </c>
      <c r="Q53" s="85">
        <f t="shared" si="5"/>
        <v>850</v>
      </c>
      <c r="R53" s="85">
        <f t="shared" si="5"/>
        <v>860</v>
      </c>
      <c r="S53" s="679">
        <f t="shared" si="3"/>
        <v>7.26923076923077</v>
      </c>
      <c r="T53" s="30"/>
    </row>
    <row r="54" s="65" customFormat="1" ht="23.25" customHeight="1" spans="2:20">
      <c r="B54" s="35" t="s">
        <v>134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30"/>
    </row>
    <row r="55" s="65" customFormat="1" ht="17" customHeight="1" spans="2:20">
      <c r="B55" s="435" t="s">
        <v>299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30"/>
    </row>
    <row r="56" s="65" customFormat="1" ht="16" customHeight="1" spans="2:20">
      <c r="B56" s="496" t="s">
        <v>218</v>
      </c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30"/>
    </row>
    <row r="57" s="65" customFormat="1" ht="23.25" customHeight="1" spans="2:20"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30"/>
    </row>
    <row r="58" s="65" customFormat="1" ht="23.25" customHeight="1" spans="2:20"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30"/>
    </row>
    <row r="59" s="65" customFormat="1" ht="23.25" customHeight="1" spans="2:20">
      <c r="B59" s="435"/>
      <c r="C59" s="82"/>
      <c r="D59" s="82"/>
      <c r="E59" s="82"/>
      <c r="F59" s="82"/>
      <c r="G59" s="82"/>
      <c r="H59" s="82"/>
      <c r="I59" s="82"/>
      <c r="J59" s="82"/>
      <c r="K59" s="171"/>
      <c r="L59" s="176"/>
      <c r="M59" s="176"/>
      <c r="N59" s="176"/>
      <c r="O59" s="176"/>
      <c r="P59" s="176"/>
      <c r="Q59" s="176"/>
      <c r="R59" s="176"/>
      <c r="S59" s="369"/>
      <c r="T59" s="30"/>
    </row>
    <row r="60" s="65" customFormat="1" ht="23.25" customHeight="1" spans="2:20">
      <c r="B60" s="435"/>
      <c r="C60" s="82"/>
      <c r="D60" s="82"/>
      <c r="E60" s="82"/>
      <c r="F60" s="82"/>
      <c r="G60" s="82"/>
      <c r="H60" s="82"/>
      <c r="I60" s="82"/>
      <c r="J60" s="82"/>
      <c r="K60" s="171"/>
      <c r="L60" s="176"/>
      <c r="M60" s="176"/>
      <c r="N60" s="176"/>
      <c r="O60" s="176"/>
      <c r="P60" s="176"/>
      <c r="Q60" s="176"/>
      <c r="R60" s="176"/>
      <c r="S60" s="369"/>
      <c r="T60" s="30"/>
    </row>
    <row r="61" s="65" customFormat="1" ht="23.25" customHeight="1" spans="2:19">
      <c r="B61" s="455"/>
      <c r="C61" s="83"/>
      <c r="D61" s="83"/>
      <c r="E61" s="83"/>
      <c r="F61" s="83"/>
      <c r="G61" s="83"/>
      <c r="H61" s="83"/>
      <c r="I61" s="83"/>
      <c r="J61" s="83"/>
      <c r="K61" s="204"/>
      <c r="L61" s="204"/>
      <c r="M61" s="204"/>
      <c r="N61" s="204"/>
      <c r="O61" s="204"/>
      <c r="P61" s="204"/>
      <c r="Q61" s="204"/>
      <c r="R61" s="204"/>
      <c r="S61" s="447"/>
    </row>
    <row r="62" s="65" customFormat="1" ht="23.25" customHeight="1" spans="1:19">
      <c r="A62"/>
      <c r="B62" s="456"/>
      <c r="C62" s="457"/>
      <c r="D62" s="457"/>
      <c r="E62" s="457"/>
      <c r="F62" s="457"/>
      <c r="G62" s="457"/>
      <c r="H62" s="457"/>
      <c r="I62" s="457"/>
      <c r="J62" s="457"/>
      <c r="K62" s="671"/>
      <c r="L62" s="671"/>
      <c r="M62" s="671"/>
      <c r="N62" s="671"/>
      <c r="O62" s="671"/>
      <c r="P62" s="671"/>
      <c r="Q62" s="671"/>
      <c r="R62" s="671"/>
      <c r="S62" s="459"/>
    </row>
    <row r="63" s="65" customFormat="1" ht="23.25" customHeight="1" spans="1:19">
      <c r="A63"/>
      <c r="B63" s="343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="65" customFormat="1" ht="23.25" customHeight="1" spans="1:19">
      <c r="A64"/>
      <c r="B64" s="672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="65" customFormat="1" ht="23.25" customHeight="1" spans="1:19">
      <c r="A6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="65" customFormat="1" ht="23.25" customHeight="1" spans="1:19">
      <c r="A66"/>
      <c r="B66" s="329"/>
      <c r="C66" s="449"/>
      <c r="D66" s="450"/>
      <c r="E66" s="451"/>
      <c r="F66" s="451"/>
      <c r="G66" s="680"/>
      <c r="H66" s="452"/>
      <c r="I66" s="452"/>
      <c r="J66" s="73"/>
      <c r="K66" s="668"/>
      <c r="L66" s="668"/>
      <c r="M66" s="668"/>
      <c r="N66" s="668"/>
      <c r="O66" s="668"/>
      <c r="P66" s="668"/>
      <c r="Q66" s="668"/>
      <c r="R66" s="668"/>
      <c r="S66" s="73"/>
    </row>
    <row r="67" s="65" customFormat="1" ht="23.25" customHeight="1" spans="1:19">
      <c r="A67"/>
      <c r="B67" s="453"/>
      <c r="C67" s="454"/>
      <c r="D67" s="454"/>
      <c r="E67" s="454"/>
      <c r="F67" s="454"/>
      <c r="G67" s="454"/>
      <c r="H67" s="454"/>
      <c r="I67" s="454"/>
      <c r="J67" s="454"/>
      <c r="K67" s="670"/>
      <c r="L67" s="670"/>
      <c r="M67" s="670"/>
      <c r="N67" s="670"/>
      <c r="O67" s="670"/>
      <c r="P67" s="670"/>
      <c r="Q67" s="670"/>
      <c r="R67" s="670"/>
      <c r="S67" s="73"/>
    </row>
    <row r="68" s="65" customFormat="1" ht="23.25" customHeight="1" spans="1:19">
      <c r="A68"/>
      <c r="B68" s="455"/>
      <c r="C68" s="83"/>
      <c r="D68" s="83"/>
      <c r="E68" s="83"/>
      <c r="F68" s="83"/>
      <c r="G68" s="83"/>
      <c r="H68" s="83"/>
      <c r="I68" s="83"/>
      <c r="J68" s="83"/>
      <c r="K68" s="204"/>
      <c r="L68" s="109"/>
      <c r="M68" s="109"/>
      <c r="N68" s="109"/>
      <c r="O68" s="109"/>
      <c r="P68" s="109"/>
      <c r="Q68" s="109"/>
      <c r="R68" s="109"/>
      <c r="S68" s="447"/>
    </row>
    <row r="69" s="65" customFormat="1" ht="23.25" customHeight="1" spans="1:19">
      <c r="A69"/>
      <c r="B69" s="455"/>
      <c r="C69" s="83"/>
      <c r="D69" s="83"/>
      <c r="E69" s="83"/>
      <c r="F69" s="83"/>
      <c r="G69" s="83"/>
      <c r="H69" s="83"/>
      <c r="I69" s="83"/>
      <c r="J69" s="83"/>
      <c r="K69" s="204"/>
      <c r="L69" s="109"/>
      <c r="M69" s="109"/>
      <c r="N69" s="109"/>
      <c r="O69" s="109"/>
      <c r="P69" s="109"/>
      <c r="Q69" s="109"/>
      <c r="R69" s="109"/>
      <c r="S69" s="447"/>
    </row>
    <row r="70" s="65" customFormat="1" ht="23.25" customHeight="1" spans="1:19">
      <c r="A70"/>
      <c r="B70" s="455"/>
      <c r="C70" s="83"/>
      <c r="D70" s="83"/>
      <c r="E70" s="83"/>
      <c r="F70" s="83"/>
      <c r="G70" s="83"/>
      <c r="H70" s="83"/>
      <c r="I70" s="83"/>
      <c r="J70" s="83"/>
      <c r="K70" s="109"/>
      <c r="L70" s="109"/>
      <c r="M70" s="109"/>
      <c r="N70" s="204"/>
      <c r="O70" s="204"/>
      <c r="P70" s="204"/>
      <c r="Q70" s="204"/>
      <c r="R70" s="204"/>
      <c r="S70" s="447"/>
    </row>
    <row r="71" s="65" customFormat="1" ht="23.25" customHeight="1" spans="1:19">
      <c r="A71"/>
      <c r="B71" s="455"/>
      <c r="C71" s="83"/>
      <c r="D71" s="83"/>
      <c r="E71" s="83"/>
      <c r="F71" s="83"/>
      <c r="G71" s="83"/>
      <c r="H71" s="83"/>
      <c r="I71" s="83"/>
      <c r="J71" s="83"/>
      <c r="K71" s="109"/>
      <c r="L71" s="109"/>
      <c r="M71" s="109"/>
      <c r="N71" s="109"/>
      <c r="O71" s="109"/>
      <c r="P71" s="109"/>
      <c r="Q71" s="109"/>
      <c r="R71" s="109"/>
      <c r="S71" s="447"/>
    </row>
    <row r="72" s="65" customFormat="1" ht="23.25" customHeight="1" spans="1:19">
      <c r="A72"/>
      <c r="B72" s="455"/>
      <c r="C72" s="83"/>
      <c r="D72" s="83"/>
      <c r="E72" s="83"/>
      <c r="F72" s="83"/>
      <c r="G72" s="83"/>
      <c r="H72" s="83"/>
      <c r="I72" s="83"/>
      <c r="J72" s="83"/>
      <c r="K72" s="109"/>
      <c r="L72" s="109"/>
      <c r="M72" s="109"/>
      <c r="N72" s="109"/>
      <c r="O72" s="109"/>
      <c r="P72" s="109"/>
      <c r="Q72" s="109"/>
      <c r="R72" s="109"/>
      <c r="S72" s="447"/>
    </row>
    <row r="73" s="65" customFormat="1" ht="23.25" customHeight="1" spans="1:19">
      <c r="A73"/>
      <c r="B73" s="455"/>
      <c r="C73" s="83"/>
      <c r="D73" s="83"/>
      <c r="E73" s="83"/>
      <c r="F73" s="83"/>
      <c r="G73" s="83"/>
      <c r="H73" s="83"/>
      <c r="I73" s="83"/>
      <c r="J73" s="83"/>
      <c r="K73" s="109"/>
      <c r="L73" s="109"/>
      <c r="M73" s="109"/>
      <c r="N73" s="204"/>
      <c r="O73" s="204"/>
      <c r="P73" s="204"/>
      <c r="Q73" s="204"/>
      <c r="R73" s="204"/>
      <c r="S73" s="447"/>
    </row>
    <row r="74" s="65" customFormat="1" ht="23.25" customHeight="1" spans="1:19">
      <c r="A74"/>
      <c r="B74" s="455"/>
      <c r="C74" s="83"/>
      <c r="D74" s="83"/>
      <c r="E74" s="83"/>
      <c r="F74" s="83"/>
      <c r="G74" s="83"/>
      <c r="H74" s="83"/>
      <c r="I74" s="83"/>
      <c r="J74" s="83"/>
      <c r="K74" s="204"/>
      <c r="L74" s="204"/>
      <c r="M74" s="204"/>
      <c r="N74" s="204"/>
      <c r="O74" s="204"/>
      <c r="P74" s="204"/>
      <c r="Q74" s="204"/>
      <c r="R74" s="204"/>
      <c r="S74" s="447"/>
    </row>
    <row r="75" s="65" customFormat="1" ht="23.25" customHeight="1" spans="1:19">
      <c r="A75"/>
      <c r="B75" s="456"/>
      <c r="C75" s="457"/>
      <c r="D75" s="457"/>
      <c r="E75" s="457"/>
      <c r="F75" s="457"/>
      <c r="G75" s="457"/>
      <c r="H75" s="457"/>
      <c r="I75" s="457"/>
      <c r="J75" s="457"/>
      <c r="K75" s="671"/>
      <c r="L75" s="671"/>
      <c r="M75" s="671"/>
      <c r="N75" s="671"/>
      <c r="O75" s="671"/>
      <c r="P75" s="671"/>
      <c r="Q75" s="671"/>
      <c r="R75" s="671"/>
      <c r="S75" s="459"/>
    </row>
    <row r="76" s="65" customFormat="1" ht="23.25" customHeight="1" spans="1:19">
      <c r="A76"/>
      <c r="B76" s="343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="65" customFormat="1" ht="23.25" customHeight="1" spans="1:19">
      <c r="A77"/>
      <c r="B77" s="112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="65" customFormat="1" ht="23.25" customHeight="1" spans="1:19">
      <c r="A78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="65" customFormat="1" ht="23.25" customHeight="1" spans="1:19">
      <c r="A79"/>
      <c r="B79" s="329"/>
      <c r="C79" s="449"/>
      <c r="D79" s="450"/>
      <c r="E79" s="451"/>
      <c r="F79" s="451"/>
      <c r="G79" s="680"/>
      <c r="H79" s="452"/>
      <c r="I79" s="452"/>
      <c r="J79" s="73"/>
      <c r="K79" s="668"/>
      <c r="L79" s="668"/>
      <c r="M79" s="668"/>
      <c r="N79" s="668"/>
      <c r="O79" s="668"/>
      <c r="P79" s="668"/>
      <c r="Q79" s="668"/>
      <c r="R79" s="668"/>
      <c r="S79" s="73"/>
    </row>
    <row r="80" s="65" customFormat="1" ht="23.25" customHeight="1" spans="1:19">
      <c r="A80"/>
      <c r="B80" s="453"/>
      <c r="C80" s="454"/>
      <c r="D80" s="454"/>
      <c r="E80" s="454"/>
      <c r="F80" s="454"/>
      <c r="G80" s="454"/>
      <c r="H80" s="454"/>
      <c r="I80" s="454"/>
      <c r="J80" s="454"/>
      <c r="K80" s="670"/>
      <c r="L80" s="670"/>
      <c r="M80" s="670"/>
      <c r="N80" s="670"/>
      <c r="O80" s="670"/>
      <c r="P80" s="670"/>
      <c r="Q80" s="670"/>
      <c r="R80" s="670"/>
      <c r="S80" s="73"/>
    </row>
    <row r="81" s="65" customFormat="1" ht="23.25" customHeight="1" spans="1:19">
      <c r="A81"/>
      <c r="B81" s="455"/>
      <c r="C81" s="83"/>
      <c r="D81" s="83"/>
      <c r="E81" s="83"/>
      <c r="F81" s="83"/>
      <c r="G81" s="83"/>
      <c r="H81" s="83"/>
      <c r="I81" s="83"/>
      <c r="J81" s="83"/>
      <c r="K81" s="204"/>
      <c r="L81" s="109"/>
      <c r="M81" s="109"/>
      <c r="N81" s="109"/>
      <c r="O81" s="109"/>
      <c r="P81" s="109"/>
      <c r="Q81" s="109"/>
      <c r="R81" s="109"/>
      <c r="S81" s="447"/>
    </row>
    <row r="82" s="65" customFormat="1" ht="23.25" customHeight="1" spans="1:19">
      <c r="A82"/>
      <c r="B82" s="455"/>
      <c r="C82" s="83"/>
      <c r="D82" s="83"/>
      <c r="E82" s="83"/>
      <c r="F82" s="83"/>
      <c r="G82" s="83"/>
      <c r="H82" s="83"/>
      <c r="I82" s="83"/>
      <c r="J82" s="83"/>
      <c r="K82" s="204"/>
      <c r="L82" s="109"/>
      <c r="M82" s="109"/>
      <c r="N82" s="109"/>
      <c r="O82" s="109"/>
      <c r="P82" s="109"/>
      <c r="Q82" s="109"/>
      <c r="R82" s="109"/>
      <c r="S82" s="447"/>
    </row>
    <row r="83" s="65" customFormat="1" ht="23.25" customHeight="1" spans="1:19">
      <c r="A83"/>
      <c r="B83" s="455"/>
      <c r="C83" s="83"/>
      <c r="D83" s="83"/>
      <c r="E83" s="83"/>
      <c r="F83" s="83"/>
      <c r="G83" s="83"/>
      <c r="H83" s="83"/>
      <c r="I83" s="83"/>
      <c r="J83" s="83"/>
      <c r="K83" s="109"/>
      <c r="L83" s="109"/>
      <c r="M83" s="109"/>
      <c r="N83" s="109"/>
      <c r="O83" s="109"/>
      <c r="P83" s="109"/>
      <c r="Q83" s="109"/>
      <c r="R83" s="109"/>
      <c r="S83" s="447"/>
    </row>
    <row r="84" s="65" customFormat="1" ht="23.25" customHeight="1" spans="1:19">
      <c r="A84"/>
      <c r="B84" s="455"/>
      <c r="C84" s="83"/>
      <c r="D84" s="83"/>
      <c r="E84" s="83"/>
      <c r="F84" s="83"/>
      <c r="G84" s="83"/>
      <c r="H84" s="83"/>
      <c r="I84" s="83"/>
      <c r="J84" s="83"/>
      <c r="K84" s="109"/>
      <c r="L84" s="109"/>
      <c r="M84" s="109"/>
      <c r="N84" s="109"/>
      <c r="O84" s="109"/>
      <c r="P84" s="109"/>
      <c r="Q84" s="109"/>
      <c r="R84" s="109"/>
      <c r="S84" s="447"/>
    </row>
    <row r="85" s="65" customFormat="1" ht="23.25" customHeight="1" spans="1:19">
      <c r="A85"/>
      <c r="B85" s="455"/>
      <c r="C85" s="83"/>
      <c r="D85" s="83"/>
      <c r="E85" s="83"/>
      <c r="F85" s="83"/>
      <c r="G85" s="83"/>
      <c r="H85" s="83"/>
      <c r="I85" s="83"/>
      <c r="J85" s="83"/>
      <c r="K85" s="109"/>
      <c r="L85" s="109"/>
      <c r="M85" s="109"/>
      <c r="N85" s="109"/>
      <c r="O85" s="109"/>
      <c r="P85" s="109"/>
      <c r="Q85" s="109"/>
      <c r="R85" s="109"/>
      <c r="S85" s="447"/>
    </row>
    <row r="86" s="65" customFormat="1" ht="23.25" customHeight="1" spans="1:19">
      <c r="A86"/>
      <c r="B86" s="455"/>
      <c r="C86" s="83"/>
      <c r="D86" s="83"/>
      <c r="E86" s="83"/>
      <c r="F86" s="83"/>
      <c r="G86" s="83"/>
      <c r="H86" s="83"/>
      <c r="I86" s="83"/>
      <c r="J86" s="83"/>
      <c r="K86" s="109"/>
      <c r="L86" s="109"/>
      <c r="M86" s="109"/>
      <c r="N86" s="109"/>
      <c r="O86" s="109"/>
      <c r="P86" s="109"/>
      <c r="Q86" s="109"/>
      <c r="R86" s="109"/>
      <c r="S86" s="447"/>
    </row>
    <row r="87" s="65" customFormat="1" ht="23.25" customHeight="1" spans="1:19">
      <c r="A87"/>
      <c r="B87" s="456"/>
      <c r="C87" s="457"/>
      <c r="D87" s="457"/>
      <c r="E87" s="457"/>
      <c r="F87" s="457"/>
      <c r="G87" s="457"/>
      <c r="H87" s="457"/>
      <c r="I87" s="457"/>
      <c r="J87" s="457"/>
      <c r="K87" s="671"/>
      <c r="L87" s="671"/>
      <c r="M87" s="671"/>
      <c r="N87" s="671"/>
      <c r="O87" s="671"/>
      <c r="P87" s="671"/>
      <c r="Q87" s="671"/>
      <c r="R87" s="671"/>
      <c r="S87" s="459"/>
    </row>
    <row r="88" s="65" customFormat="1" ht="23.25" customHeight="1" spans="1:19">
      <c r="A88"/>
      <c r="B88" s="343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="65" customFormat="1" ht="23.25" customHeight="1" spans="1:19">
      <c r="A89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="65" customFormat="1" ht="23.25" customHeight="1" spans="1:19">
      <c r="A90"/>
      <c r="B90" s="329"/>
      <c r="C90" s="458"/>
      <c r="D90" s="458"/>
      <c r="E90" s="458"/>
      <c r="F90" s="458"/>
      <c r="G90" s="458"/>
      <c r="H90" s="458"/>
      <c r="I90" s="458"/>
      <c r="J90" s="458"/>
      <c r="K90" s="181"/>
      <c r="L90" s="181"/>
      <c r="M90" s="181"/>
      <c r="N90" s="181"/>
      <c r="O90" s="181"/>
      <c r="P90" s="181"/>
      <c r="Q90" s="181"/>
      <c r="R90" s="181"/>
      <c r="S90" s="458"/>
    </row>
    <row r="91" s="65" customFormat="1" ht="23.25" customHeight="1" spans="1:19">
      <c r="A91"/>
      <c r="B91" s="453"/>
      <c r="C91" s="454"/>
      <c r="D91" s="454"/>
      <c r="E91" s="454"/>
      <c r="F91" s="454"/>
      <c r="G91" s="454"/>
      <c r="H91" s="454"/>
      <c r="I91" s="454"/>
      <c r="J91" s="454"/>
      <c r="K91" s="670"/>
      <c r="L91" s="670"/>
      <c r="M91" s="670"/>
      <c r="N91" s="670"/>
      <c r="O91" s="670"/>
      <c r="P91" s="670"/>
      <c r="Q91" s="670"/>
      <c r="R91" s="670"/>
      <c r="S91" s="73"/>
    </row>
    <row r="92" s="65" customFormat="1" ht="23.25" customHeight="1" spans="1:19">
      <c r="A92"/>
      <c r="B92" s="455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204"/>
      <c r="S92" s="447"/>
    </row>
    <row r="93" s="65" customFormat="1" ht="23.25" customHeight="1" spans="1:19">
      <c r="A93"/>
      <c r="B93" s="455"/>
      <c r="C93" s="83"/>
      <c r="D93" s="83"/>
      <c r="E93" s="83"/>
      <c r="F93" s="83"/>
      <c r="G93" s="83"/>
      <c r="H93" s="83"/>
      <c r="I93" s="83"/>
      <c r="J93" s="83"/>
      <c r="K93" s="204"/>
      <c r="L93" s="204"/>
      <c r="M93" s="204"/>
      <c r="N93" s="204"/>
      <c r="O93" s="204"/>
      <c r="P93" s="204"/>
      <c r="Q93" s="204"/>
      <c r="R93" s="204"/>
      <c r="S93" s="447"/>
    </row>
    <row r="94" s="65" customFormat="1" ht="23.25" customHeight="1" spans="1:19">
      <c r="A94"/>
      <c r="B94" s="456"/>
      <c r="C94" s="457"/>
      <c r="D94" s="457"/>
      <c r="E94" s="457"/>
      <c r="F94" s="457"/>
      <c r="G94" s="457"/>
      <c r="H94" s="457"/>
      <c r="I94" s="457"/>
      <c r="J94" s="457"/>
      <c r="K94" s="671"/>
      <c r="L94" s="671"/>
      <c r="M94" s="671"/>
      <c r="N94" s="671"/>
      <c r="O94" s="671"/>
      <c r="P94" s="671"/>
      <c r="Q94" s="671"/>
      <c r="R94" s="671"/>
      <c r="S94" s="447"/>
    </row>
    <row r="95" s="65" customFormat="1" ht="23.25" customHeight="1" spans="1:19">
      <c r="A95"/>
      <c r="B95" s="343"/>
      <c r="C95" s="112"/>
      <c r="D95" s="112"/>
      <c r="E95" s="112"/>
      <c r="F95" s="112"/>
      <c r="G95" s="112"/>
      <c r="H95" s="112"/>
      <c r="I95" s="112"/>
      <c r="J95" s="112"/>
      <c r="K95" s="181"/>
      <c r="L95" s="181"/>
      <c r="M95" s="181"/>
      <c r="N95" s="181"/>
      <c r="O95" s="181"/>
      <c r="P95" s="181"/>
      <c r="Q95" s="181"/>
      <c r="R95" s="181"/>
      <c r="S95" s="112"/>
    </row>
    <row r="96" s="65" customFormat="1" ht="23.25" customHeight="1" spans="1:19">
      <c r="A96"/>
      <c r="B96" s="112"/>
      <c r="C96" s="112"/>
      <c r="D96" s="112"/>
      <c r="E96" s="112"/>
      <c r="F96" s="112"/>
      <c r="G96" s="112"/>
      <c r="H96" s="112"/>
      <c r="I96" s="112"/>
      <c r="J96" s="112"/>
      <c r="K96" s="181"/>
      <c r="L96" s="181"/>
      <c r="M96" s="181"/>
      <c r="N96" s="181"/>
      <c r="O96" s="181"/>
      <c r="P96" s="181"/>
      <c r="Q96" s="181"/>
      <c r="R96" s="181"/>
      <c r="S96" s="112"/>
    </row>
    <row r="97" s="65" customFormat="1" ht="23.25" customHeight="1" spans="1:19">
      <c r="A97"/>
      <c r="B97" s="112"/>
      <c r="C97" s="112"/>
      <c r="D97" s="112"/>
      <c r="E97" s="112"/>
      <c r="F97" s="112"/>
      <c r="G97" s="112"/>
      <c r="H97" s="112"/>
      <c r="I97" s="112"/>
      <c r="J97" s="112"/>
      <c r="K97" s="181"/>
      <c r="L97" s="181"/>
      <c r="M97" s="181"/>
      <c r="N97" s="181"/>
      <c r="O97" s="181"/>
      <c r="P97" s="181"/>
      <c r="Q97" s="181"/>
      <c r="R97" s="181"/>
      <c r="S97" s="112"/>
    </row>
    <row r="98" s="65" customFormat="1" ht="23.25" customHeight="1" spans="1:19">
      <c r="A98"/>
      <c r="B98" s="112"/>
      <c r="C98" s="112"/>
      <c r="D98" s="112"/>
      <c r="E98" s="112"/>
      <c r="F98" s="112"/>
      <c r="G98" s="112"/>
      <c r="H98" s="112"/>
      <c r="I98" s="112"/>
      <c r="J98" s="112"/>
      <c r="K98" s="181"/>
      <c r="L98" s="181"/>
      <c r="M98" s="181"/>
      <c r="N98" s="181"/>
      <c r="O98" s="181"/>
      <c r="P98" s="181"/>
      <c r="Q98" s="181"/>
      <c r="R98" s="181"/>
      <c r="S98" s="112"/>
    </row>
    <row r="99" s="65" customFormat="1" ht="23.25" customHeight="1" spans="1:19">
      <c r="A99"/>
      <c r="B99" s="112"/>
      <c r="C99" s="112"/>
      <c r="D99" s="112"/>
      <c r="E99" s="112"/>
      <c r="F99" s="112"/>
      <c r="G99" s="112"/>
      <c r="H99" s="112"/>
      <c r="I99" s="112"/>
      <c r="J99" s="112"/>
      <c r="K99" s="181"/>
      <c r="L99" s="181"/>
      <c r="M99" s="181"/>
      <c r="N99" s="181"/>
      <c r="O99" s="181"/>
      <c r="P99" s="181"/>
      <c r="Q99" s="181"/>
      <c r="R99" s="181"/>
      <c r="S99" s="112"/>
    </row>
    <row r="100" s="65" customFormat="1" ht="23.25" customHeight="1" spans="1:19">
      <c r="A100"/>
      <c r="B100" s="112"/>
      <c r="C100" s="112"/>
      <c r="D100" s="112"/>
      <c r="E100" s="112"/>
      <c r="F100" s="112"/>
      <c r="G100" s="112"/>
      <c r="H100" s="112"/>
      <c r="I100" s="112"/>
      <c r="J100" s="112"/>
      <c r="K100" s="181"/>
      <c r="L100" s="181"/>
      <c r="M100" s="181"/>
      <c r="N100" s="181"/>
      <c r="O100" s="181"/>
      <c r="P100" s="181"/>
      <c r="Q100" s="181"/>
      <c r="R100" s="181"/>
      <c r="S100" s="112"/>
    </row>
    <row r="101" s="65" customFormat="1" ht="23.25" customHeight="1" spans="1:19">
      <c r="A101"/>
      <c r="B101" s="112"/>
      <c r="C101" s="112"/>
      <c r="D101" s="112"/>
      <c r="E101" s="112"/>
      <c r="F101" s="112"/>
      <c r="G101" s="112"/>
      <c r="H101" s="112"/>
      <c r="I101" s="112"/>
      <c r="J101" s="112"/>
      <c r="K101" s="181"/>
      <c r="L101" s="181"/>
      <c r="M101" s="181"/>
      <c r="N101" s="181"/>
      <c r="O101" s="181"/>
      <c r="P101" s="181"/>
      <c r="Q101" s="181"/>
      <c r="R101" s="181"/>
      <c r="S101" s="112"/>
    </row>
    <row r="102" s="65" customFormat="1" ht="23.25" customHeight="1" spans="1:19">
      <c r="A102"/>
      <c r="B102" s="112"/>
      <c r="C102" s="112"/>
      <c r="D102" s="112"/>
      <c r="E102" s="112"/>
      <c r="F102" s="112"/>
      <c r="G102" s="112"/>
      <c r="H102" s="112"/>
      <c r="I102" s="112"/>
      <c r="J102" s="112"/>
      <c r="K102" s="181"/>
      <c r="L102" s="181"/>
      <c r="M102" s="181"/>
      <c r="N102" s="181"/>
      <c r="O102" s="181"/>
      <c r="P102" s="181"/>
      <c r="Q102" s="181"/>
      <c r="R102" s="181"/>
      <c r="S102" s="112"/>
    </row>
    <row r="103" s="65" customFormat="1" ht="23.25" customHeight="1" spans="1:19">
      <c r="A103"/>
      <c r="B103" s="112"/>
      <c r="C103" s="112"/>
      <c r="D103" s="112"/>
      <c r="E103" s="112"/>
      <c r="F103" s="112"/>
      <c r="G103" s="112"/>
      <c r="H103" s="112"/>
      <c r="I103" s="112"/>
      <c r="J103" s="112"/>
      <c r="K103" s="181"/>
      <c r="L103" s="181"/>
      <c r="M103" s="181"/>
      <c r="N103" s="181"/>
      <c r="O103" s="181"/>
      <c r="P103" s="181"/>
      <c r="Q103" s="181"/>
      <c r="R103" s="181"/>
      <c r="S103" s="112"/>
    </row>
    <row r="104" s="65" customFormat="1" ht="23.25" customHeight="1" spans="1:19">
      <c r="A104"/>
      <c r="B104" s="112"/>
      <c r="C104" s="112"/>
      <c r="D104" s="112"/>
      <c r="E104" s="112"/>
      <c r="F104" s="112"/>
      <c r="G104" s="112"/>
      <c r="H104" s="112"/>
      <c r="I104" s="112"/>
      <c r="J104" s="112"/>
      <c r="K104" s="181"/>
      <c r="L104" s="181"/>
      <c r="M104" s="181"/>
      <c r="N104" s="181"/>
      <c r="O104" s="181"/>
      <c r="P104" s="181"/>
      <c r="Q104" s="181"/>
      <c r="R104" s="181"/>
      <c r="S104" s="112"/>
    </row>
    <row r="105" s="65" customFormat="1" ht="23.25" customHeight="1" spans="1:19">
      <c r="A105"/>
      <c r="B105" s="112"/>
      <c r="C105" s="112"/>
      <c r="D105" s="112"/>
      <c r="E105" s="112"/>
      <c r="F105" s="112"/>
      <c r="G105" s="112"/>
      <c r="H105" s="112"/>
      <c r="I105" s="112"/>
      <c r="J105" s="112"/>
      <c r="K105" s="181"/>
      <c r="L105" s="181"/>
      <c r="M105" s="181"/>
      <c r="N105" s="181"/>
      <c r="O105" s="181"/>
      <c r="P105" s="181"/>
      <c r="Q105" s="181"/>
      <c r="R105" s="181"/>
      <c r="S105" s="112"/>
    </row>
    <row r="106" s="65" customFormat="1" ht="23.25" customHeight="1" spans="1:19">
      <c r="A106"/>
      <c r="B106" s="112"/>
      <c r="C106" s="112"/>
      <c r="D106" s="112"/>
      <c r="E106" s="112"/>
      <c r="F106" s="112"/>
      <c r="G106" s="112"/>
      <c r="H106" s="112"/>
      <c r="I106" s="112"/>
      <c r="J106" s="112"/>
      <c r="K106" s="181"/>
      <c r="L106" s="181"/>
      <c r="M106" s="181"/>
      <c r="N106" s="181"/>
      <c r="O106" s="181"/>
      <c r="P106" s="181"/>
      <c r="Q106" s="181"/>
      <c r="R106" s="181"/>
      <c r="S106" s="112"/>
    </row>
    <row r="107" s="65" customFormat="1" ht="23.25" customHeight="1" spans="1:19">
      <c r="A107"/>
      <c r="B107" s="112"/>
      <c r="C107" s="112"/>
      <c r="D107" s="112"/>
      <c r="E107" s="112"/>
      <c r="F107" s="112"/>
      <c r="G107" s="112"/>
      <c r="H107" s="112"/>
      <c r="I107" s="112"/>
      <c r="J107" s="112"/>
      <c r="K107" s="181"/>
      <c r="L107" s="181"/>
      <c r="M107" s="181"/>
      <c r="N107" s="181"/>
      <c r="O107" s="181"/>
      <c r="P107" s="181"/>
      <c r="Q107" s="181"/>
      <c r="R107" s="181"/>
      <c r="S107" s="112"/>
    </row>
    <row r="108" s="65" customFormat="1" ht="23.25" customHeight="1" spans="1:19">
      <c r="A108"/>
      <c r="B108" s="112"/>
      <c r="C108" s="112"/>
      <c r="D108" s="112"/>
      <c r="E108" s="112"/>
      <c r="F108" s="112"/>
      <c r="G108" s="112"/>
      <c r="H108" s="112"/>
      <c r="I108" s="112"/>
      <c r="J108" s="112"/>
      <c r="K108" s="181"/>
      <c r="L108" s="181"/>
      <c r="M108" s="181"/>
      <c r="N108" s="181"/>
      <c r="O108" s="181"/>
      <c r="P108" s="181"/>
      <c r="Q108" s="181"/>
      <c r="R108" s="181"/>
      <c r="S108" s="112"/>
    </row>
    <row r="109" s="65" customFormat="1" ht="23.25" customHeight="1" spans="1:19">
      <c r="A109"/>
      <c r="B109" s="112"/>
      <c r="C109" s="112"/>
      <c r="D109" s="112"/>
      <c r="E109" s="112"/>
      <c r="F109" s="112"/>
      <c r="G109" s="112"/>
      <c r="H109" s="112"/>
      <c r="I109" s="112"/>
      <c r="J109" s="112"/>
      <c r="K109" s="181"/>
      <c r="L109" s="181"/>
      <c r="M109" s="181"/>
      <c r="N109" s="181"/>
      <c r="O109" s="181"/>
      <c r="P109" s="181"/>
      <c r="Q109" s="181"/>
      <c r="R109" s="181"/>
      <c r="S109" s="112"/>
    </row>
    <row r="110" s="65" customFormat="1" ht="23.25" customHeight="1" spans="1:19">
      <c r="A110"/>
      <c r="B110" s="112"/>
      <c r="C110" s="112"/>
      <c r="D110" s="112"/>
      <c r="E110" s="112"/>
      <c r="F110" s="112"/>
      <c r="G110" s="112"/>
      <c r="H110" s="112"/>
      <c r="I110" s="112"/>
      <c r="J110" s="112"/>
      <c r="K110" s="181"/>
      <c r="L110" s="181"/>
      <c r="M110" s="181"/>
      <c r="N110" s="181"/>
      <c r="O110" s="181"/>
      <c r="P110" s="181"/>
      <c r="Q110" s="181"/>
      <c r="R110" s="181"/>
      <c r="S110" s="112"/>
    </row>
    <row r="111" s="65" customFormat="1" ht="23.25" customHeight="1" spans="1:19">
      <c r="A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="65" customFormat="1" ht="23.25" customHeight="1" spans="1:19">
      <c r="A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="65" customFormat="1" ht="23.25" customHeight="1" spans="1:19">
      <c r="A113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="65" customFormat="1" ht="23.25" customHeight="1" spans="1:19">
      <c r="A114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="65" customFormat="1" ht="23.25" customHeight="1" spans="1:19">
      <c r="A115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="65" customFormat="1" ht="23.25" customHeight="1" spans="1:19">
      <c r="A116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="65" customFormat="1" ht="23.25" customHeight="1" spans="1:19">
      <c r="A117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="65" customFormat="1" ht="23.25" customHeight="1" spans="1:19">
      <c r="A118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="65" customFormat="1" ht="23.25" customHeight="1" spans="1:19">
      <c r="A119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="65" customFormat="1" ht="23.25" customHeight="1" spans="1:19">
      <c r="A120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="65" customFormat="1" ht="23.25" customHeight="1" spans="1:19">
      <c r="A12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="65" customFormat="1" ht="23.25" customHeight="1" spans="1:19">
      <c r="A12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="65" customFormat="1" ht="23.25" customHeight="1" spans="1:19">
      <c r="A123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="65" customFormat="1" ht="23.25" customHeight="1" spans="1:19">
      <c r="A124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="65" customFormat="1" ht="23.25" customHeight="1" spans="1:19">
      <c r="A125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="65" customFormat="1" ht="23.25" customHeight="1" spans="1:19">
      <c r="A126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="65" customFormat="1" ht="23.25" customHeight="1" spans="1:19">
      <c r="A127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s="65" customFormat="1" ht="23.25" customHeight="1" spans="1:1">
      <c r="A175"/>
    </row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184"/>
  <sheetViews>
    <sheetView showGridLines="0" zoomScale="85" zoomScaleNormal="85" workbookViewId="0">
      <selection activeCell="J11" sqref="J11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381</v>
      </c>
      <c r="B12" s="21"/>
      <c r="C12" s="21"/>
      <c r="D12" s="21"/>
      <c r="E12" s="21"/>
      <c r="F12" s="22"/>
      <c r="G12" s="20" t="s">
        <v>382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134</v>
      </c>
      <c r="B27" s="54"/>
      <c r="C27" s="55"/>
      <c r="D27" s="56"/>
      <c r="E27" s="56"/>
      <c r="F27" s="57"/>
      <c r="G27" s="53" t="s">
        <v>134</v>
      </c>
      <c r="H27" s="58"/>
      <c r="I27" s="62"/>
      <c r="J27" s="62"/>
      <c r="K27" s="63"/>
    </row>
    <row r="28" ht="50.1" customHeight="1" spans="1:11">
      <c r="A28" s="20" t="s">
        <v>383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134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1:11">
      <c r="A44" s="13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23.25" customHeight="1" spans="2:11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M228"/>
  <sheetViews>
    <sheetView showGridLines="0" zoomScale="85" zoomScaleNormal="85" workbookViewId="0">
      <selection activeCell="K15" sqref="K15"/>
    </sheetView>
  </sheetViews>
  <sheetFormatPr defaultColWidth="0" defaultRowHeight="15"/>
  <cols>
    <col min="1" max="1" width="2.71428571428571" customWidth="1"/>
    <col min="2" max="2" width="48.7142857142857" customWidth="1"/>
    <col min="3" max="3" width="12.1428571428571" customWidth="1"/>
    <col min="4" max="9" width="15.7142857142857" customWidth="1"/>
    <col min="10" max="10" width="13.7142857142857" hidden="1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497" t="s">
        <v>384</v>
      </c>
      <c r="C12" s="497"/>
      <c r="D12" s="498"/>
      <c r="E12" s="498"/>
      <c r="F12" s="499"/>
      <c r="G12" s="499"/>
      <c r="H12" s="498"/>
      <c r="I12" s="511"/>
      <c r="J12" s="68"/>
      <c r="K12" s="73"/>
      <c r="L12" s="65"/>
    </row>
    <row r="13" ht="50.1" customHeight="1" spans="2:12">
      <c r="B13" s="652" t="s">
        <v>385</v>
      </c>
      <c r="C13" s="653" t="s">
        <v>10</v>
      </c>
      <c r="D13" s="529" t="s">
        <v>386</v>
      </c>
      <c r="E13" s="529" t="s">
        <v>387</v>
      </c>
      <c r="F13" s="529" t="s">
        <v>388</v>
      </c>
      <c r="G13" s="529" t="s">
        <v>389</v>
      </c>
      <c r="H13" s="529" t="s">
        <v>390</v>
      </c>
      <c r="I13" s="529" t="s">
        <v>391</v>
      </c>
      <c r="J13" s="663"/>
      <c r="K13" s="73"/>
      <c r="L13" s="65"/>
    </row>
    <row r="14" ht="23.25" customHeight="1" spans="2:12">
      <c r="B14" s="505" t="s">
        <v>392</v>
      </c>
      <c r="C14" s="196" t="s">
        <v>39</v>
      </c>
      <c r="D14" s="196">
        <v>360</v>
      </c>
      <c r="E14" s="196" t="s">
        <v>393</v>
      </c>
      <c r="F14" s="196" t="s">
        <v>394</v>
      </c>
      <c r="G14" s="512">
        <v>20</v>
      </c>
      <c r="H14" s="196">
        <v>17</v>
      </c>
      <c r="I14" s="262">
        <v>12</v>
      </c>
      <c r="J14" s="664"/>
      <c r="K14" s="447"/>
      <c r="L14" s="65"/>
    </row>
    <row r="15" ht="23.25" customHeight="1" spans="2:12">
      <c r="B15" s="505" t="s">
        <v>395</v>
      </c>
      <c r="C15" s="196" t="s">
        <v>55</v>
      </c>
      <c r="D15" s="52">
        <v>360</v>
      </c>
      <c r="E15" s="506" t="s">
        <v>396</v>
      </c>
      <c r="F15" s="436" t="s">
        <v>397</v>
      </c>
      <c r="G15" s="437">
        <v>65</v>
      </c>
      <c r="H15" s="397">
        <v>61</v>
      </c>
      <c r="I15" s="642">
        <v>40</v>
      </c>
      <c r="J15" s="175"/>
      <c r="K15" s="447"/>
      <c r="L15" s="65"/>
    </row>
    <row r="16" ht="23.25" customHeight="1" spans="2:12">
      <c r="B16" s="505" t="s">
        <v>398</v>
      </c>
      <c r="C16" s="196" t="s">
        <v>35</v>
      </c>
      <c r="D16" s="52">
        <v>360</v>
      </c>
      <c r="E16" s="431" t="s">
        <v>397</v>
      </c>
      <c r="F16" s="431" t="s">
        <v>399</v>
      </c>
      <c r="G16" s="432">
        <v>36</v>
      </c>
      <c r="H16" s="371">
        <v>36</v>
      </c>
      <c r="I16" s="665">
        <v>28</v>
      </c>
      <c r="J16" s="175"/>
      <c r="K16" s="447"/>
      <c r="L16" s="65"/>
    </row>
    <row r="17" ht="23.25" customHeight="1" spans="2:12">
      <c r="B17" s="505" t="s">
        <v>400</v>
      </c>
      <c r="C17" s="196" t="s">
        <v>55</v>
      </c>
      <c r="D17" s="52">
        <v>405</v>
      </c>
      <c r="E17" s="654" t="s">
        <v>401</v>
      </c>
      <c r="F17" s="431" t="s">
        <v>402</v>
      </c>
      <c r="G17" s="432">
        <v>34</v>
      </c>
      <c r="H17" s="371">
        <v>34</v>
      </c>
      <c r="I17" s="666">
        <v>23</v>
      </c>
      <c r="J17" s="175"/>
      <c r="K17" s="447"/>
      <c r="L17" s="65"/>
    </row>
    <row r="18" ht="23.25" customHeight="1" spans="2:12">
      <c r="B18" s="505" t="s">
        <v>403</v>
      </c>
      <c r="C18" s="196" t="s">
        <v>99</v>
      </c>
      <c r="D18" s="52">
        <v>375</v>
      </c>
      <c r="E18" s="654" t="s">
        <v>399</v>
      </c>
      <c r="F18" s="431" t="s">
        <v>402</v>
      </c>
      <c r="G18" s="432">
        <v>40</v>
      </c>
      <c r="H18" s="371">
        <v>40</v>
      </c>
      <c r="I18" s="666">
        <v>31</v>
      </c>
      <c r="J18" s="175"/>
      <c r="K18" s="447"/>
      <c r="L18" s="65"/>
    </row>
    <row r="19" ht="23.25" customHeight="1" spans="2:12">
      <c r="B19" s="505" t="s">
        <v>404</v>
      </c>
      <c r="C19" s="196" t="s">
        <v>99</v>
      </c>
      <c r="D19" s="52">
        <v>360</v>
      </c>
      <c r="E19" s="431" t="s">
        <v>405</v>
      </c>
      <c r="F19" s="431" t="s">
        <v>406</v>
      </c>
      <c r="G19" s="432">
        <v>50</v>
      </c>
      <c r="H19" s="371">
        <v>50</v>
      </c>
      <c r="I19" s="666">
        <v>45</v>
      </c>
      <c r="J19" s="175"/>
      <c r="K19" s="447"/>
      <c r="L19" s="65"/>
    </row>
    <row r="20" ht="23.25" customHeight="1" spans="2:12">
      <c r="B20" s="505" t="s">
        <v>398</v>
      </c>
      <c r="C20" s="196" t="s">
        <v>35</v>
      </c>
      <c r="D20" s="52">
        <v>360</v>
      </c>
      <c r="E20" s="431" t="s">
        <v>407</v>
      </c>
      <c r="F20" s="431" t="s">
        <v>408</v>
      </c>
      <c r="G20" s="432">
        <v>36</v>
      </c>
      <c r="H20" s="371">
        <v>36</v>
      </c>
      <c r="I20" s="665">
        <v>33</v>
      </c>
      <c r="J20" s="175"/>
      <c r="K20" s="447"/>
      <c r="L20" s="65"/>
    </row>
    <row r="21" ht="23.25" customHeight="1" spans="2:12">
      <c r="B21" s="505" t="s">
        <v>409</v>
      </c>
      <c r="C21" s="196" t="s">
        <v>43</v>
      </c>
      <c r="D21" s="52">
        <v>390</v>
      </c>
      <c r="E21" s="171" t="s">
        <v>407</v>
      </c>
      <c r="F21" s="171" t="s">
        <v>408</v>
      </c>
      <c r="G21" s="171">
        <v>25</v>
      </c>
      <c r="H21" s="171">
        <v>22</v>
      </c>
      <c r="I21" s="177">
        <v>21</v>
      </c>
      <c r="J21" s="175"/>
      <c r="K21" s="106"/>
      <c r="L21" s="65"/>
    </row>
    <row r="22" ht="23.25" customHeight="1" spans="1:12">
      <c r="A22" s="65"/>
      <c r="B22" s="505" t="s">
        <v>410</v>
      </c>
      <c r="C22" s="196" t="s">
        <v>22</v>
      </c>
      <c r="D22" s="52">
        <v>390</v>
      </c>
      <c r="E22" s="431" t="s">
        <v>402</v>
      </c>
      <c r="F22" s="431" t="s">
        <v>411</v>
      </c>
      <c r="G22" s="432">
        <v>54</v>
      </c>
      <c r="H22" s="371">
        <v>47</v>
      </c>
      <c r="I22" s="666">
        <v>42</v>
      </c>
      <c r="J22" s="175"/>
      <c r="K22" s="65"/>
      <c r="L22" s="65"/>
    </row>
    <row r="23" ht="23.25" customHeight="1" spans="1:12">
      <c r="A23" s="65"/>
      <c r="B23" s="505" t="s">
        <v>403</v>
      </c>
      <c r="C23" s="196" t="s">
        <v>99</v>
      </c>
      <c r="D23" s="52">
        <v>405</v>
      </c>
      <c r="E23" s="654" t="s">
        <v>406</v>
      </c>
      <c r="F23" s="431" t="s">
        <v>412</v>
      </c>
      <c r="G23" s="432">
        <v>30</v>
      </c>
      <c r="H23" s="371">
        <v>30</v>
      </c>
      <c r="I23" s="666">
        <v>28</v>
      </c>
      <c r="J23" s="667"/>
      <c r="K23" s="73"/>
      <c r="L23" s="65"/>
    </row>
    <row r="24" ht="23.25" customHeight="1" spans="1:12">
      <c r="A24" s="65"/>
      <c r="B24" s="505" t="s">
        <v>409</v>
      </c>
      <c r="C24" s="196" t="s">
        <v>43</v>
      </c>
      <c r="D24" s="52">
        <v>360</v>
      </c>
      <c r="E24" s="654" t="s">
        <v>408</v>
      </c>
      <c r="F24" s="431" t="s">
        <v>412</v>
      </c>
      <c r="G24" s="432">
        <v>28</v>
      </c>
      <c r="H24" s="371">
        <v>23</v>
      </c>
      <c r="I24" s="666">
        <v>11</v>
      </c>
      <c r="J24" s="79"/>
      <c r="K24" s="73"/>
      <c r="L24" s="65"/>
    </row>
    <row r="25" ht="23.25" customHeight="1" spans="1:12">
      <c r="A25" s="65"/>
      <c r="B25" s="505" t="s">
        <v>404</v>
      </c>
      <c r="C25" s="196" t="s">
        <v>99</v>
      </c>
      <c r="D25" s="52">
        <v>360</v>
      </c>
      <c r="E25" s="171" t="s">
        <v>408</v>
      </c>
      <c r="F25" s="171" t="s">
        <v>411</v>
      </c>
      <c r="G25" s="655">
        <v>50</v>
      </c>
      <c r="H25" s="171">
        <v>44</v>
      </c>
      <c r="I25" s="177">
        <v>40</v>
      </c>
      <c r="J25" s="175"/>
      <c r="K25" s="447"/>
      <c r="L25" s="65"/>
    </row>
    <row r="26" ht="23.25" customHeight="1" spans="1:12">
      <c r="A26" s="65"/>
      <c r="B26" s="505" t="s">
        <v>413</v>
      </c>
      <c r="C26" s="196" t="s">
        <v>35</v>
      </c>
      <c r="D26" s="52">
        <v>360</v>
      </c>
      <c r="E26" s="431" t="s">
        <v>414</v>
      </c>
      <c r="F26" s="431" t="s">
        <v>415</v>
      </c>
      <c r="G26" s="432">
        <v>24</v>
      </c>
      <c r="H26" s="371">
        <v>21</v>
      </c>
      <c r="I26" s="665">
        <v>12</v>
      </c>
      <c r="J26" s="175"/>
      <c r="K26" s="447"/>
      <c r="L26" s="65"/>
    </row>
    <row r="27" ht="23.25" customHeight="1" spans="1:12">
      <c r="A27" s="65"/>
      <c r="B27" s="505" t="s">
        <v>416</v>
      </c>
      <c r="C27" s="196" t="s">
        <v>22</v>
      </c>
      <c r="D27" s="52">
        <v>390</v>
      </c>
      <c r="E27" s="171" t="s">
        <v>411</v>
      </c>
      <c r="F27" s="171" t="s">
        <v>417</v>
      </c>
      <c r="G27" s="655">
        <v>50</v>
      </c>
      <c r="H27" s="171">
        <v>47</v>
      </c>
      <c r="I27" s="177">
        <v>26</v>
      </c>
      <c r="J27" s="175"/>
      <c r="K27" s="447"/>
      <c r="L27" s="65"/>
    </row>
    <row r="28" ht="23.25" customHeight="1" spans="1:12">
      <c r="A28" s="65"/>
      <c r="B28" s="505" t="s">
        <v>418</v>
      </c>
      <c r="C28" s="196" t="s">
        <v>43</v>
      </c>
      <c r="D28" s="52">
        <v>405</v>
      </c>
      <c r="E28" s="402" t="s">
        <v>412</v>
      </c>
      <c r="F28" s="654" t="s">
        <v>419</v>
      </c>
      <c r="G28" s="371">
        <v>25</v>
      </c>
      <c r="H28" s="371">
        <v>25</v>
      </c>
      <c r="I28" s="666">
        <v>13</v>
      </c>
      <c r="J28" s="175"/>
      <c r="K28" s="447"/>
      <c r="L28" s="65"/>
    </row>
    <row r="29" ht="23.25" customHeight="1" spans="1:12">
      <c r="A29" s="65"/>
      <c r="B29" s="505" t="s">
        <v>420</v>
      </c>
      <c r="C29" s="196" t="s">
        <v>99</v>
      </c>
      <c r="D29" s="52">
        <v>360</v>
      </c>
      <c r="E29" s="171" t="s">
        <v>415</v>
      </c>
      <c r="F29" s="171" t="s">
        <v>421</v>
      </c>
      <c r="G29" s="655">
        <v>25</v>
      </c>
      <c r="H29" s="171">
        <v>24</v>
      </c>
      <c r="I29" s="177">
        <v>17</v>
      </c>
      <c r="J29" s="175"/>
      <c r="K29" s="447"/>
      <c r="L29" s="65"/>
    </row>
    <row r="30" ht="23.25" customHeight="1" spans="1:12">
      <c r="A30" s="65"/>
      <c r="B30" s="505" t="s">
        <v>398</v>
      </c>
      <c r="C30" s="196" t="s">
        <v>35</v>
      </c>
      <c r="D30" s="52">
        <v>360</v>
      </c>
      <c r="E30" s="431" t="s">
        <v>415</v>
      </c>
      <c r="F30" s="431" t="s">
        <v>419</v>
      </c>
      <c r="G30" s="432">
        <v>24</v>
      </c>
      <c r="H30" s="371">
        <v>24</v>
      </c>
      <c r="I30" s="665">
        <v>19</v>
      </c>
      <c r="J30" s="175"/>
      <c r="K30" s="447"/>
      <c r="L30" s="65"/>
    </row>
    <row r="31" ht="23.25" customHeight="1" spans="1:12">
      <c r="A31" s="65"/>
      <c r="B31" s="505" t="s">
        <v>422</v>
      </c>
      <c r="C31" s="196" t="s">
        <v>423</v>
      </c>
      <c r="D31" s="52">
        <v>420</v>
      </c>
      <c r="E31" s="171" t="s">
        <v>417</v>
      </c>
      <c r="F31" s="171" t="s">
        <v>424</v>
      </c>
      <c r="G31" s="171">
        <v>100</v>
      </c>
      <c r="H31" s="171">
        <v>99</v>
      </c>
      <c r="I31" s="177">
        <v>26</v>
      </c>
      <c r="J31" s="175"/>
      <c r="K31" s="447"/>
      <c r="L31" s="65"/>
    </row>
    <row r="32" ht="23.25" customHeight="1" spans="1:12">
      <c r="A32" s="65"/>
      <c r="B32" s="505" t="s">
        <v>425</v>
      </c>
      <c r="C32" s="196" t="s">
        <v>423</v>
      </c>
      <c r="D32" s="52">
        <v>420</v>
      </c>
      <c r="E32" s="402" t="s">
        <v>417</v>
      </c>
      <c r="F32" s="654" t="s">
        <v>424</v>
      </c>
      <c r="G32" s="371">
        <v>150</v>
      </c>
      <c r="H32" s="371">
        <v>143</v>
      </c>
      <c r="I32" s="666">
        <v>55</v>
      </c>
      <c r="J32" s="175"/>
      <c r="K32" s="106"/>
      <c r="L32" s="65"/>
    </row>
    <row r="33" ht="23.25" customHeight="1" spans="1:12">
      <c r="A33" s="65"/>
      <c r="B33" s="505" t="s">
        <v>426</v>
      </c>
      <c r="C33" s="196" t="s">
        <v>423</v>
      </c>
      <c r="D33" s="52">
        <v>420</v>
      </c>
      <c r="E33" s="402" t="s">
        <v>417</v>
      </c>
      <c r="F33" s="654" t="s">
        <v>424</v>
      </c>
      <c r="G33" s="371">
        <v>100</v>
      </c>
      <c r="H33" s="371">
        <v>82</v>
      </c>
      <c r="I33" s="666">
        <v>29</v>
      </c>
      <c r="J33" s="175"/>
      <c r="K33" s="106"/>
      <c r="L33" s="65"/>
    </row>
    <row r="34" ht="23.25" customHeight="1" spans="1:12">
      <c r="A34" s="65"/>
      <c r="B34" s="505" t="s">
        <v>427</v>
      </c>
      <c r="C34" s="196" t="s">
        <v>22</v>
      </c>
      <c r="D34" s="52">
        <v>540</v>
      </c>
      <c r="E34" s="431" t="s">
        <v>417</v>
      </c>
      <c r="F34" s="431" t="s">
        <v>428</v>
      </c>
      <c r="G34" s="432">
        <v>50</v>
      </c>
      <c r="H34" s="371">
        <v>50</v>
      </c>
      <c r="I34" s="665">
        <v>48</v>
      </c>
      <c r="J34" s="175"/>
      <c r="K34" s="112"/>
      <c r="L34" s="65"/>
    </row>
    <row r="35" ht="23.25" customHeight="1" spans="1:12">
      <c r="A35" s="65"/>
      <c r="B35" s="505" t="s">
        <v>429</v>
      </c>
      <c r="C35" s="196" t="s">
        <v>113</v>
      </c>
      <c r="D35" s="52">
        <v>405</v>
      </c>
      <c r="E35" s="431" t="s">
        <v>421</v>
      </c>
      <c r="F35" s="431" t="s">
        <v>430</v>
      </c>
      <c r="G35" s="432">
        <v>60</v>
      </c>
      <c r="H35" s="371">
        <v>47</v>
      </c>
      <c r="I35" s="666">
        <v>21</v>
      </c>
      <c r="J35" s="175"/>
      <c r="K35" s="73"/>
      <c r="L35" s="65"/>
    </row>
    <row r="36" ht="23.25" customHeight="1" spans="1:12">
      <c r="A36" s="65"/>
      <c r="B36" s="505" t="s">
        <v>431</v>
      </c>
      <c r="C36" s="196" t="s">
        <v>423</v>
      </c>
      <c r="D36" s="52">
        <v>360</v>
      </c>
      <c r="E36" s="431" t="s">
        <v>424</v>
      </c>
      <c r="F36" s="431" t="s">
        <v>432</v>
      </c>
      <c r="G36" s="432">
        <v>120</v>
      </c>
      <c r="H36" s="371">
        <v>104</v>
      </c>
      <c r="I36" s="177">
        <v>36</v>
      </c>
      <c r="J36" s="175"/>
      <c r="K36" s="73"/>
      <c r="L36" s="65"/>
    </row>
    <row r="37" ht="23.25" customHeight="1" spans="1:12">
      <c r="A37" s="65"/>
      <c r="B37" s="505" t="s">
        <v>433</v>
      </c>
      <c r="C37" s="196" t="s">
        <v>43</v>
      </c>
      <c r="D37" s="52">
        <v>405</v>
      </c>
      <c r="E37" s="431" t="s">
        <v>424</v>
      </c>
      <c r="F37" s="431" t="s">
        <v>430</v>
      </c>
      <c r="G37" s="432">
        <v>23</v>
      </c>
      <c r="H37" s="371">
        <v>21</v>
      </c>
      <c r="I37" s="665">
        <v>12</v>
      </c>
      <c r="J37" s="175"/>
      <c r="K37" s="447"/>
      <c r="L37" s="65"/>
    </row>
    <row r="38" ht="23.25" customHeight="1" spans="1:12">
      <c r="A38" s="65"/>
      <c r="B38" s="505" t="s">
        <v>403</v>
      </c>
      <c r="C38" s="196" t="s">
        <v>99</v>
      </c>
      <c r="D38" s="52">
        <v>360</v>
      </c>
      <c r="E38" s="431" t="s">
        <v>424</v>
      </c>
      <c r="F38" s="431" t="s">
        <v>430</v>
      </c>
      <c r="G38" s="432">
        <v>25</v>
      </c>
      <c r="H38" s="371">
        <v>24</v>
      </c>
      <c r="I38" s="177">
        <v>16</v>
      </c>
      <c r="J38" s="175"/>
      <c r="K38" s="447"/>
      <c r="L38" s="65"/>
    </row>
    <row r="39" ht="23.25" customHeight="1" spans="1:12">
      <c r="A39" s="65"/>
      <c r="B39" s="505" t="s">
        <v>434</v>
      </c>
      <c r="C39" s="196" t="s">
        <v>35</v>
      </c>
      <c r="D39" s="52">
        <v>360</v>
      </c>
      <c r="E39" s="436" t="s">
        <v>424</v>
      </c>
      <c r="F39" s="436" t="s">
        <v>430</v>
      </c>
      <c r="G39" s="437">
        <v>60</v>
      </c>
      <c r="H39" s="397">
        <v>57</v>
      </c>
      <c r="I39" s="666">
        <v>47</v>
      </c>
      <c r="J39" s="175"/>
      <c r="K39" s="447"/>
      <c r="L39" s="65"/>
    </row>
    <row r="40" ht="23.25" customHeight="1" spans="1:12">
      <c r="A40" s="65"/>
      <c r="B40" s="505" t="s">
        <v>435</v>
      </c>
      <c r="C40" s="196" t="s">
        <v>50</v>
      </c>
      <c r="D40" s="52">
        <v>540</v>
      </c>
      <c r="E40" s="436" t="s">
        <v>424</v>
      </c>
      <c r="F40" s="436" t="s">
        <v>436</v>
      </c>
      <c r="G40" s="437">
        <v>30</v>
      </c>
      <c r="H40" s="397">
        <v>29</v>
      </c>
      <c r="I40" s="666">
        <v>15</v>
      </c>
      <c r="J40" s="175"/>
      <c r="K40" s="447"/>
      <c r="L40" s="65"/>
    </row>
    <row r="41" ht="23.25" customHeight="1" spans="1:12">
      <c r="A41" s="65"/>
      <c r="B41" s="505" t="s">
        <v>422</v>
      </c>
      <c r="C41" s="196" t="s">
        <v>423</v>
      </c>
      <c r="D41" s="52">
        <v>510</v>
      </c>
      <c r="E41" s="436" t="s">
        <v>424</v>
      </c>
      <c r="F41" s="436" t="s">
        <v>430</v>
      </c>
      <c r="G41" s="437">
        <v>60</v>
      </c>
      <c r="H41" s="397">
        <v>60</v>
      </c>
      <c r="I41" s="665">
        <v>13</v>
      </c>
      <c r="J41" s="175"/>
      <c r="K41" s="447"/>
      <c r="L41" s="65"/>
    </row>
    <row r="42" ht="23.25" customHeight="1" spans="1:12">
      <c r="A42" s="65"/>
      <c r="B42" s="505" t="s">
        <v>437</v>
      </c>
      <c r="C42" s="196" t="s">
        <v>423</v>
      </c>
      <c r="D42" s="52">
        <v>510</v>
      </c>
      <c r="E42" s="436" t="s">
        <v>424</v>
      </c>
      <c r="F42" s="436" t="s">
        <v>430</v>
      </c>
      <c r="G42" s="437">
        <v>90</v>
      </c>
      <c r="H42" s="397">
        <v>92</v>
      </c>
      <c r="I42" s="666">
        <v>35</v>
      </c>
      <c r="J42" s="175"/>
      <c r="K42" s="447"/>
      <c r="L42" s="65"/>
    </row>
    <row r="43" ht="23.25" customHeight="1" spans="1:12">
      <c r="A43" s="65"/>
      <c r="B43" s="505" t="s">
        <v>438</v>
      </c>
      <c r="C43" s="196" t="s">
        <v>423</v>
      </c>
      <c r="D43" s="52">
        <v>510</v>
      </c>
      <c r="E43" s="436" t="s">
        <v>424</v>
      </c>
      <c r="F43" s="436" t="s">
        <v>430</v>
      </c>
      <c r="G43" s="437">
        <v>60</v>
      </c>
      <c r="H43" s="397">
        <v>50</v>
      </c>
      <c r="I43" s="665">
        <v>21</v>
      </c>
      <c r="J43" s="667"/>
      <c r="K43" s="112"/>
      <c r="L43" s="65"/>
    </row>
    <row r="44" ht="23.25" customHeight="1" spans="1:12">
      <c r="A44" s="65"/>
      <c r="B44" s="505" t="s">
        <v>439</v>
      </c>
      <c r="C44" s="196" t="s">
        <v>35</v>
      </c>
      <c r="D44" s="52">
        <v>450</v>
      </c>
      <c r="E44" s="436" t="s">
        <v>436</v>
      </c>
      <c r="F44" s="436" t="s">
        <v>440</v>
      </c>
      <c r="G44" s="437">
        <v>55</v>
      </c>
      <c r="H44" s="397">
        <v>59</v>
      </c>
      <c r="I44" s="665">
        <v>39</v>
      </c>
      <c r="J44" s="667"/>
      <c r="K44" s="73"/>
      <c r="L44" s="65"/>
    </row>
    <row r="45" ht="23.25" customHeight="1" spans="1:12">
      <c r="A45" s="65"/>
      <c r="B45" s="505" t="s">
        <v>441</v>
      </c>
      <c r="C45" s="196" t="s">
        <v>39</v>
      </c>
      <c r="D45" s="52">
        <v>450</v>
      </c>
      <c r="E45" s="436" t="s">
        <v>436</v>
      </c>
      <c r="F45" s="436" t="s">
        <v>440</v>
      </c>
      <c r="G45" s="437">
        <v>40</v>
      </c>
      <c r="H45" s="397">
        <v>39</v>
      </c>
      <c r="I45" s="665">
        <v>17</v>
      </c>
      <c r="J45" s="68"/>
      <c r="K45" s="73"/>
      <c r="L45" s="65"/>
    </row>
    <row r="46" ht="23.25" customHeight="1" spans="1:12">
      <c r="A46" s="65"/>
      <c r="B46" s="505" t="s">
        <v>431</v>
      </c>
      <c r="C46" s="196" t="s">
        <v>423</v>
      </c>
      <c r="D46" s="52">
        <v>360</v>
      </c>
      <c r="E46" s="436" t="s">
        <v>436</v>
      </c>
      <c r="F46" s="436" t="s">
        <v>442</v>
      </c>
      <c r="G46" s="437">
        <v>60</v>
      </c>
      <c r="H46" s="397">
        <v>59</v>
      </c>
      <c r="I46" s="665">
        <v>19</v>
      </c>
      <c r="J46" s="68"/>
      <c r="K46" s="447"/>
      <c r="L46" s="65"/>
    </row>
    <row r="47" ht="23.25" customHeight="1" spans="1:12">
      <c r="A47" s="65"/>
      <c r="B47" s="505" t="s">
        <v>443</v>
      </c>
      <c r="C47" s="196" t="s">
        <v>423</v>
      </c>
      <c r="D47" s="52">
        <v>405</v>
      </c>
      <c r="E47" s="436" t="s">
        <v>436</v>
      </c>
      <c r="F47" s="436" t="s">
        <v>442</v>
      </c>
      <c r="G47" s="437">
        <v>60</v>
      </c>
      <c r="H47" s="397">
        <v>56</v>
      </c>
      <c r="I47" s="665">
        <v>30</v>
      </c>
      <c r="J47" s="171"/>
      <c r="K47" s="447"/>
      <c r="L47" s="65"/>
    </row>
    <row r="48" ht="23.25" customHeight="1" spans="1:12">
      <c r="A48" s="65"/>
      <c r="B48" s="505" t="s">
        <v>422</v>
      </c>
      <c r="C48" s="196" t="s">
        <v>423</v>
      </c>
      <c r="D48" s="52">
        <v>510</v>
      </c>
      <c r="E48" s="436" t="s">
        <v>436</v>
      </c>
      <c r="F48" s="436" t="s">
        <v>442</v>
      </c>
      <c r="G48" s="437">
        <v>60</v>
      </c>
      <c r="H48" s="397">
        <v>58</v>
      </c>
      <c r="I48" s="665">
        <v>29</v>
      </c>
      <c r="J48" s="176"/>
      <c r="K48" s="447"/>
      <c r="L48" s="65"/>
    </row>
    <row r="49" ht="23.25" customHeight="1" spans="1:12">
      <c r="A49" s="65"/>
      <c r="B49" s="505" t="s">
        <v>437</v>
      </c>
      <c r="C49" s="196" t="s">
        <v>423</v>
      </c>
      <c r="D49" s="52">
        <v>510</v>
      </c>
      <c r="E49" s="436" t="s">
        <v>436</v>
      </c>
      <c r="F49" s="436" t="s">
        <v>442</v>
      </c>
      <c r="G49" s="437">
        <v>60</v>
      </c>
      <c r="H49" s="397">
        <v>60</v>
      </c>
      <c r="I49" s="665">
        <v>41</v>
      </c>
      <c r="J49" s="176"/>
      <c r="K49" s="447"/>
      <c r="L49" s="65"/>
    </row>
    <row r="50" ht="23.25" customHeight="1" spans="1:12">
      <c r="A50" s="65"/>
      <c r="B50" s="505" t="s">
        <v>438</v>
      </c>
      <c r="C50" s="196" t="s">
        <v>423</v>
      </c>
      <c r="D50" s="52">
        <v>510</v>
      </c>
      <c r="E50" s="436" t="s">
        <v>436</v>
      </c>
      <c r="F50" s="436" t="s">
        <v>442</v>
      </c>
      <c r="G50" s="437">
        <v>60</v>
      </c>
      <c r="H50" s="397">
        <v>61</v>
      </c>
      <c r="I50" s="665">
        <v>40</v>
      </c>
      <c r="J50" s="176"/>
      <c r="K50" s="447"/>
      <c r="L50" s="65"/>
    </row>
    <row r="51" ht="23.25" customHeight="1" spans="1:12">
      <c r="A51" s="65"/>
      <c r="B51" s="505" t="s">
        <v>433</v>
      </c>
      <c r="C51" s="196" t="s">
        <v>43</v>
      </c>
      <c r="D51" s="52">
        <v>405</v>
      </c>
      <c r="E51" s="436" t="s">
        <v>444</v>
      </c>
      <c r="F51" s="436" t="s">
        <v>442</v>
      </c>
      <c r="G51" s="437">
        <v>23</v>
      </c>
      <c r="H51" s="397">
        <v>9</v>
      </c>
      <c r="I51" s="665">
        <v>5</v>
      </c>
      <c r="J51" s="176"/>
      <c r="K51" s="447"/>
      <c r="L51" s="65"/>
    </row>
    <row r="52" ht="23.25" customHeight="1" spans="1:12">
      <c r="A52" s="65"/>
      <c r="B52" s="656" t="s">
        <v>445</v>
      </c>
      <c r="C52" s="657" t="s">
        <v>26</v>
      </c>
      <c r="D52" s="658">
        <v>360</v>
      </c>
      <c r="E52" s="659" t="s">
        <v>440</v>
      </c>
      <c r="F52" s="659" t="s">
        <v>446</v>
      </c>
      <c r="G52" s="660">
        <v>24</v>
      </c>
      <c r="H52" s="661">
        <v>23</v>
      </c>
      <c r="I52" s="370">
        <v>18</v>
      </c>
      <c r="J52" s="176"/>
      <c r="K52" s="447"/>
      <c r="L52" s="65"/>
    </row>
    <row r="53" ht="23.25" customHeight="1" spans="2:12">
      <c r="B53" s="35" t="s">
        <v>134</v>
      </c>
      <c r="C53" s="435"/>
      <c r="D53" s="39"/>
      <c r="E53" s="436"/>
      <c r="F53" s="436"/>
      <c r="G53" s="437"/>
      <c r="H53" s="397"/>
      <c r="I53" s="397"/>
      <c r="J53" s="645"/>
      <c r="K53" s="459"/>
      <c r="L53" s="65"/>
    </row>
    <row r="54" ht="37" customHeight="1" spans="2:12">
      <c r="B54" s="662" t="s">
        <v>447</v>
      </c>
      <c r="C54" s="662"/>
      <c r="D54" s="662"/>
      <c r="E54" s="662"/>
      <c r="F54" s="662"/>
      <c r="G54" s="662"/>
      <c r="H54" s="662"/>
      <c r="I54" s="662"/>
      <c r="J54" s="662"/>
      <c r="K54" s="106"/>
      <c r="L54" s="65"/>
    </row>
    <row r="55" ht="23.25" customHeight="1" spans="2:12">
      <c r="B55" s="435"/>
      <c r="C55" s="435"/>
      <c r="D55" s="436"/>
      <c r="E55" s="436"/>
      <c r="F55" s="436"/>
      <c r="G55" s="437"/>
      <c r="H55" s="437"/>
      <c r="I55" s="437"/>
      <c r="J55" s="162"/>
      <c r="K55" s="106"/>
      <c r="L55" s="65"/>
    </row>
    <row r="56" ht="23.25" customHeight="1" spans="2:12">
      <c r="B56" s="438"/>
      <c r="C56" s="340"/>
      <c r="D56" s="340"/>
      <c r="E56" s="340"/>
      <c r="F56" s="340"/>
      <c r="G56" s="439"/>
      <c r="H56" s="340"/>
      <c r="I56" s="340"/>
      <c r="J56" s="162"/>
      <c r="K56" s="106"/>
      <c r="L56" s="65"/>
    </row>
    <row r="57" ht="23.25" customHeight="1" spans="2:12">
      <c r="B57" s="560"/>
      <c r="C57" s="560"/>
      <c r="D57" s="561"/>
      <c r="E57" s="561"/>
      <c r="F57" s="561"/>
      <c r="G57" s="562"/>
      <c r="H57" s="563"/>
      <c r="I57" s="563"/>
      <c r="J57" s="668"/>
      <c r="K57" s="73"/>
      <c r="L57" s="65"/>
    </row>
    <row r="58" ht="23.25" customHeight="1" spans="2:12">
      <c r="B58" s="560"/>
      <c r="C58" s="560"/>
      <c r="D58" s="561"/>
      <c r="E58" s="561"/>
      <c r="F58" s="561"/>
      <c r="G58" s="562"/>
      <c r="H58" s="563"/>
      <c r="I58" s="669"/>
      <c r="J58" s="670"/>
      <c r="K58" s="73"/>
      <c r="L58" s="65"/>
    </row>
    <row r="59" ht="23.25" customHeight="1" spans="2:12">
      <c r="B59" s="560"/>
      <c r="C59" s="560"/>
      <c r="D59" s="561"/>
      <c r="E59" s="561"/>
      <c r="F59" s="561"/>
      <c r="G59" s="562"/>
      <c r="H59" s="563"/>
      <c r="I59" s="669"/>
      <c r="J59" s="109"/>
      <c r="K59" s="447"/>
      <c r="L59" s="65"/>
    </row>
    <row r="60" ht="23.25" customHeight="1" spans="2:12">
      <c r="B60" s="564"/>
      <c r="C60" s="564"/>
      <c r="D60" s="445"/>
      <c r="E60" s="445"/>
      <c r="F60" s="445"/>
      <c r="G60" s="445"/>
      <c r="H60" s="445"/>
      <c r="I60" s="445"/>
      <c r="J60" s="109"/>
      <c r="K60" s="447"/>
      <c r="L60" s="65"/>
    </row>
    <row r="61" ht="23.25" customHeight="1" spans="2:12">
      <c r="B61" s="445"/>
      <c r="C61" s="445"/>
      <c r="D61" s="445"/>
      <c r="E61" s="445"/>
      <c r="F61" s="445"/>
      <c r="G61" s="445"/>
      <c r="H61" s="445"/>
      <c r="I61" s="445"/>
      <c r="J61" s="204"/>
      <c r="K61" s="447"/>
      <c r="L61" s="65"/>
    </row>
    <row r="62" ht="23.25" customHeight="1" spans="2:12">
      <c r="B62" s="445"/>
      <c r="C62" s="445"/>
      <c r="D62" s="445"/>
      <c r="E62" s="445"/>
      <c r="F62" s="445"/>
      <c r="G62" s="445"/>
      <c r="H62" s="445"/>
      <c r="I62" s="445"/>
      <c r="J62" s="109"/>
      <c r="K62" s="447"/>
      <c r="L62" s="65"/>
    </row>
    <row r="63" ht="23.25" customHeight="1" spans="2:12">
      <c r="B63" s="445"/>
      <c r="C63" s="445"/>
      <c r="D63" s="445"/>
      <c r="E63" s="445"/>
      <c r="F63" s="445"/>
      <c r="G63" s="445"/>
      <c r="H63" s="445"/>
      <c r="I63" s="445"/>
      <c r="J63" s="109"/>
      <c r="K63" s="447"/>
      <c r="L63" s="65"/>
    </row>
    <row r="64" ht="23.25" customHeight="1" spans="2:12">
      <c r="B64" s="445"/>
      <c r="C64" s="445"/>
      <c r="D64" s="445"/>
      <c r="E64" s="445"/>
      <c r="F64" s="445"/>
      <c r="G64" s="445"/>
      <c r="H64" s="445"/>
      <c r="I64" s="445"/>
      <c r="J64" s="204"/>
      <c r="K64" s="447"/>
      <c r="L64" s="65"/>
    </row>
    <row r="65" ht="23.25" customHeight="1" spans="2:12">
      <c r="B65" s="445"/>
      <c r="C65" s="445"/>
      <c r="D65" s="445"/>
      <c r="E65" s="445"/>
      <c r="F65" s="445"/>
      <c r="G65" s="445"/>
      <c r="H65" s="445"/>
      <c r="I65" s="445"/>
      <c r="J65" s="204"/>
      <c r="K65" s="447"/>
      <c r="L65" s="65"/>
    </row>
    <row r="66" ht="23.25" customHeight="1" spans="2:12">
      <c r="B66" s="445"/>
      <c r="C66" s="445"/>
      <c r="D66" s="445"/>
      <c r="E66" s="445"/>
      <c r="F66" s="445"/>
      <c r="G66" s="445"/>
      <c r="H66" s="445"/>
      <c r="I66" s="445"/>
      <c r="J66" s="671"/>
      <c r="K66" s="459"/>
      <c r="L66" s="65"/>
    </row>
    <row r="67" ht="23.25" customHeight="1" spans="2:12">
      <c r="B67" s="448"/>
      <c r="C67" s="448"/>
      <c r="D67" s="448"/>
      <c r="E67" s="448"/>
      <c r="F67" s="448"/>
      <c r="G67" s="448"/>
      <c r="H67" s="448"/>
      <c r="I67" s="448"/>
      <c r="J67" s="106"/>
      <c r="K67" s="106"/>
      <c r="L67" s="65"/>
    </row>
    <row r="68" ht="23.25" customHeight="1" spans="2:12">
      <c r="B68" s="112"/>
      <c r="C68" s="106"/>
      <c r="D68" s="106"/>
      <c r="E68" s="106"/>
      <c r="F68" s="106"/>
      <c r="G68" s="106"/>
      <c r="H68" s="106"/>
      <c r="I68" s="106"/>
      <c r="J68" s="106"/>
      <c r="K68" s="106"/>
      <c r="L68" s="65"/>
    </row>
    <row r="69" ht="23.25" customHeight="1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65"/>
    </row>
    <row r="70" ht="23.25" customHeight="1" spans="2:12">
      <c r="B70" s="329"/>
      <c r="C70" s="449"/>
      <c r="D70" s="450"/>
      <c r="E70" s="451"/>
      <c r="F70" s="451"/>
      <c r="G70" s="452"/>
      <c r="H70" s="73"/>
      <c r="I70" s="668"/>
      <c r="J70" s="668"/>
      <c r="K70" s="73"/>
      <c r="L70" s="65"/>
    </row>
    <row r="71" ht="23.25" customHeight="1" spans="2:12">
      <c r="B71" s="453"/>
      <c r="C71" s="454"/>
      <c r="D71" s="454"/>
      <c r="E71" s="454"/>
      <c r="F71" s="454"/>
      <c r="G71" s="454"/>
      <c r="H71" s="454"/>
      <c r="I71" s="670"/>
      <c r="J71" s="670"/>
      <c r="K71" s="73"/>
      <c r="L71" s="65"/>
    </row>
    <row r="72" ht="23.25" customHeight="1" spans="2:12">
      <c r="B72" s="455"/>
      <c r="C72" s="83"/>
      <c r="D72" s="83"/>
      <c r="E72" s="83"/>
      <c r="F72" s="83"/>
      <c r="G72" s="83"/>
      <c r="H72" s="83"/>
      <c r="I72" s="109"/>
      <c r="J72" s="109"/>
      <c r="K72" s="447"/>
      <c r="L72" s="65"/>
    </row>
    <row r="73" ht="23.25" customHeight="1" spans="2:12">
      <c r="B73" s="455"/>
      <c r="C73" s="83"/>
      <c r="D73" s="83"/>
      <c r="E73" s="83"/>
      <c r="F73" s="83"/>
      <c r="G73" s="83"/>
      <c r="H73" s="83"/>
      <c r="I73" s="109"/>
      <c r="J73" s="109"/>
      <c r="K73" s="447"/>
      <c r="L73" s="65"/>
    </row>
    <row r="74" ht="23.25" customHeight="1" spans="2:12">
      <c r="B74" s="455"/>
      <c r="C74" s="83"/>
      <c r="D74" s="83"/>
      <c r="E74" s="83"/>
      <c r="F74" s="83"/>
      <c r="G74" s="83"/>
      <c r="H74" s="83"/>
      <c r="I74" s="109"/>
      <c r="J74" s="109"/>
      <c r="K74" s="447"/>
      <c r="L74" s="65"/>
    </row>
    <row r="75" ht="23.25" customHeight="1" spans="2:12">
      <c r="B75" s="455"/>
      <c r="C75" s="83"/>
      <c r="D75" s="83"/>
      <c r="E75" s="83"/>
      <c r="F75" s="83"/>
      <c r="G75" s="83"/>
      <c r="H75" s="83"/>
      <c r="I75" s="109"/>
      <c r="J75" s="109"/>
      <c r="K75" s="447"/>
      <c r="L75" s="65"/>
    </row>
    <row r="76" ht="23.25" customHeight="1" spans="2:12">
      <c r="B76" s="455"/>
      <c r="C76" s="83"/>
      <c r="D76" s="83"/>
      <c r="E76" s="83"/>
      <c r="F76" s="83"/>
      <c r="G76" s="83"/>
      <c r="H76" s="83"/>
      <c r="I76" s="109"/>
      <c r="J76" s="109"/>
      <c r="K76" s="447"/>
      <c r="L76" s="65"/>
    </row>
    <row r="77" ht="23.25" customHeight="1" spans="2:12">
      <c r="B77" s="455"/>
      <c r="C77" s="83"/>
      <c r="D77" s="83"/>
      <c r="E77" s="83"/>
      <c r="F77" s="83"/>
      <c r="G77" s="83"/>
      <c r="H77" s="83"/>
      <c r="I77" s="109"/>
      <c r="J77" s="109"/>
      <c r="K77" s="447"/>
      <c r="L77" s="65"/>
    </row>
    <row r="78" ht="23.25" customHeight="1" spans="2:12">
      <c r="B78" s="456"/>
      <c r="C78" s="457"/>
      <c r="D78" s="457"/>
      <c r="E78" s="457"/>
      <c r="F78" s="457"/>
      <c r="G78" s="457"/>
      <c r="H78" s="457"/>
      <c r="I78" s="671"/>
      <c r="J78" s="671"/>
      <c r="K78" s="459"/>
      <c r="L78" s="65"/>
    </row>
    <row r="79" ht="23.25" customHeight="1" spans="2:12">
      <c r="B79" s="343"/>
      <c r="C79" s="106"/>
      <c r="D79" s="106"/>
      <c r="E79" s="106"/>
      <c r="F79" s="106"/>
      <c r="G79" s="106"/>
      <c r="H79" s="106"/>
      <c r="I79" s="106"/>
      <c r="J79" s="106"/>
      <c r="K79" s="106"/>
      <c r="L79" s="65"/>
    </row>
    <row r="80" ht="23.25" customHeight="1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65"/>
    </row>
    <row r="81" ht="23.25" customHeight="1" spans="2:12">
      <c r="B81" s="329"/>
      <c r="C81" s="458"/>
      <c r="D81" s="458"/>
      <c r="E81" s="458"/>
      <c r="F81" s="458"/>
      <c r="G81" s="458"/>
      <c r="H81" s="458"/>
      <c r="I81" s="181"/>
      <c r="J81" s="181"/>
      <c r="K81" s="458"/>
      <c r="L81" s="65"/>
    </row>
    <row r="82" ht="23.25" customHeight="1" spans="2:12">
      <c r="B82" s="453"/>
      <c r="C82" s="454"/>
      <c r="D82" s="454"/>
      <c r="E82" s="454"/>
      <c r="F82" s="454"/>
      <c r="G82" s="454"/>
      <c r="H82" s="454"/>
      <c r="I82" s="670"/>
      <c r="J82" s="670"/>
      <c r="K82" s="73"/>
      <c r="L82" s="65"/>
    </row>
    <row r="83" ht="23.25" customHeight="1" spans="2:12">
      <c r="B83" s="455"/>
      <c r="C83" s="83"/>
      <c r="D83" s="83"/>
      <c r="E83" s="83"/>
      <c r="F83" s="83"/>
      <c r="G83" s="83"/>
      <c r="H83" s="83"/>
      <c r="I83" s="204"/>
      <c r="J83" s="204"/>
      <c r="K83" s="447"/>
      <c r="L83" s="65"/>
    </row>
    <row r="84" ht="23.25" customHeight="1" spans="2:12">
      <c r="B84" s="455"/>
      <c r="C84" s="83"/>
      <c r="D84" s="83"/>
      <c r="E84" s="83"/>
      <c r="F84" s="83"/>
      <c r="G84" s="83"/>
      <c r="H84" s="83"/>
      <c r="I84" s="204"/>
      <c r="J84" s="204"/>
      <c r="K84" s="447"/>
      <c r="L84" s="65"/>
    </row>
    <row r="85" ht="23.25" customHeight="1" spans="2:12">
      <c r="B85" s="456"/>
      <c r="C85" s="457"/>
      <c r="D85" s="457"/>
      <c r="E85" s="457"/>
      <c r="F85" s="457"/>
      <c r="G85" s="457"/>
      <c r="H85" s="457"/>
      <c r="I85" s="671"/>
      <c r="J85" s="671"/>
      <c r="K85" s="447"/>
      <c r="L85" s="65"/>
    </row>
    <row r="86" ht="23.25" customHeight="1" spans="2:12">
      <c r="B86" s="343"/>
      <c r="C86" s="112"/>
      <c r="D86" s="112"/>
      <c r="E86" s="112"/>
      <c r="F86" s="112"/>
      <c r="G86" s="112"/>
      <c r="H86" s="112"/>
      <c r="I86" s="181"/>
      <c r="J86" s="181"/>
      <c r="K86" s="112"/>
      <c r="L86" s="65"/>
    </row>
    <row r="87" ht="23.25" customHeight="1" spans="2:12">
      <c r="B87" s="112"/>
      <c r="C87" s="112"/>
      <c r="D87" s="112"/>
      <c r="E87" s="112"/>
      <c r="F87" s="112"/>
      <c r="G87" s="112"/>
      <c r="H87" s="112"/>
      <c r="I87" s="181"/>
      <c r="J87" s="181"/>
      <c r="K87" s="112"/>
      <c r="L87" s="65"/>
    </row>
    <row r="88" ht="23.25" customHeight="1" spans="2:12">
      <c r="B88" s="112"/>
      <c r="C88" s="112"/>
      <c r="D88" s="112"/>
      <c r="E88" s="112"/>
      <c r="F88" s="112"/>
      <c r="G88" s="112"/>
      <c r="H88" s="112"/>
      <c r="I88" s="181"/>
      <c r="J88" s="181"/>
      <c r="K88" s="112"/>
      <c r="L88" s="65"/>
    </row>
    <row r="89" ht="23.25" customHeight="1" spans="2:12">
      <c r="B89" s="112"/>
      <c r="C89" s="112"/>
      <c r="D89" s="112"/>
      <c r="E89" s="112"/>
      <c r="F89" s="112"/>
      <c r="G89" s="112"/>
      <c r="H89" s="112"/>
      <c r="I89" s="181"/>
      <c r="J89" s="181"/>
      <c r="K89" s="112"/>
      <c r="L89" s="65"/>
    </row>
    <row r="90" ht="23.25" customHeight="1" spans="2:12">
      <c r="B90" s="112"/>
      <c r="C90" s="112"/>
      <c r="D90" s="112"/>
      <c r="E90" s="112"/>
      <c r="F90" s="112"/>
      <c r="G90" s="112"/>
      <c r="H90" s="112"/>
      <c r="I90" s="181"/>
      <c r="J90" s="181"/>
      <c r="K90" s="112"/>
      <c r="L90" s="65"/>
    </row>
    <row r="91" ht="23.25" customHeight="1" spans="2:12">
      <c r="B91" s="112"/>
      <c r="C91" s="112"/>
      <c r="D91" s="112"/>
      <c r="E91" s="112"/>
      <c r="F91" s="112"/>
      <c r="G91" s="112"/>
      <c r="H91" s="112"/>
      <c r="I91" s="181"/>
      <c r="J91" s="181"/>
      <c r="K91" s="112"/>
      <c r="L91" s="65"/>
    </row>
    <row r="92" ht="23.25" customHeight="1" spans="2:12">
      <c r="B92" s="112"/>
      <c r="C92" s="112"/>
      <c r="D92" s="112"/>
      <c r="E92" s="112"/>
      <c r="F92" s="112"/>
      <c r="G92" s="112"/>
      <c r="H92" s="112"/>
      <c r="I92" s="181"/>
      <c r="J92" s="181"/>
      <c r="K92" s="112"/>
      <c r="L92" s="65"/>
    </row>
    <row r="93" ht="23.25" customHeight="1" spans="2:12">
      <c r="B93" s="112"/>
      <c r="C93" s="112"/>
      <c r="D93" s="112"/>
      <c r="E93" s="112"/>
      <c r="F93" s="112"/>
      <c r="G93" s="112"/>
      <c r="H93" s="112"/>
      <c r="I93" s="181"/>
      <c r="J93" s="181"/>
      <c r="K93" s="112"/>
      <c r="L93" s="65"/>
    </row>
    <row r="94" ht="23.25" customHeight="1" spans="2:12">
      <c r="B94" s="112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ht="23.25" customHeight="1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ht="23.25" customHeight="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</sheetData>
  <mergeCells count="1">
    <mergeCell ref="B54:J54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M274"/>
  <sheetViews>
    <sheetView showGridLines="0" zoomScale="85" zoomScaleNormal="85" workbookViewId="0">
      <selection activeCell="B14" sqref="B14"/>
    </sheetView>
  </sheetViews>
  <sheetFormatPr defaultColWidth="0" defaultRowHeight="15"/>
  <cols>
    <col min="1" max="1" width="2.71428571428571" customWidth="1"/>
    <col min="2" max="2" width="55.7904761904762" customWidth="1"/>
    <col min="3" max="9" width="15.7142857142857" customWidth="1"/>
    <col min="10" max="10" width="13.7142857142857" hidden="1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5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497" t="s">
        <v>448</v>
      </c>
      <c r="C12" s="161"/>
      <c r="D12" s="161"/>
      <c r="E12" s="161"/>
      <c r="F12" s="602"/>
      <c r="G12" s="602"/>
      <c r="H12" s="603"/>
      <c r="I12" s="603"/>
      <c r="J12" s="162"/>
      <c r="K12" s="45"/>
      <c r="L12" s="30"/>
    </row>
    <row r="13" ht="50.1" customHeight="1" spans="2:12">
      <c r="B13" s="604" t="s">
        <v>449</v>
      </c>
      <c r="C13" s="605">
        <v>2010</v>
      </c>
      <c r="D13" s="605">
        <v>2021</v>
      </c>
      <c r="E13" s="605" t="s">
        <v>450</v>
      </c>
      <c r="F13" s="602"/>
      <c r="G13" s="602"/>
      <c r="H13" s="603"/>
      <c r="I13" s="603"/>
      <c r="J13" s="45"/>
      <c r="K13" s="45"/>
      <c r="L13" s="30"/>
    </row>
    <row r="14" ht="23.25" customHeight="1" spans="2:12">
      <c r="B14" s="145" t="s">
        <v>451</v>
      </c>
      <c r="C14" s="535">
        <f>D128</f>
        <v>18</v>
      </c>
      <c r="D14" s="606">
        <f>D34</f>
        <v>44</v>
      </c>
      <c r="E14" s="607">
        <f>IF(ISERROR(D14/C14-1),"-",(D14/C14-1))</f>
        <v>1.44444444444444</v>
      </c>
      <c r="F14" s="602"/>
      <c r="G14" s="602"/>
      <c r="H14" s="603"/>
      <c r="I14" s="603"/>
      <c r="J14" s="49"/>
      <c r="K14" s="369"/>
      <c r="L14" s="30"/>
    </row>
    <row r="15" ht="23.25" customHeight="1" spans="2:12">
      <c r="B15" s="608" t="s">
        <v>452</v>
      </c>
      <c r="C15" s="535">
        <f>E128</f>
        <v>15</v>
      </c>
      <c r="D15" s="606">
        <f>E34</f>
        <v>40</v>
      </c>
      <c r="E15" s="607">
        <f>IF(ISERROR(D15/C15-1),"-",(D15/C15-1))</f>
        <v>1.66666666666667</v>
      </c>
      <c r="F15" s="602"/>
      <c r="G15" s="602"/>
      <c r="H15" s="603"/>
      <c r="I15" s="603"/>
      <c r="J15" s="171"/>
      <c r="K15" s="369"/>
      <c r="L15" s="30"/>
    </row>
    <row r="16" ht="23.25" customHeight="1" spans="2:12">
      <c r="B16" s="608" t="s">
        <v>453</v>
      </c>
      <c r="C16" s="535">
        <f>F128</f>
        <v>15</v>
      </c>
      <c r="D16" s="606">
        <f>F34</f>
        <v>90</v>
      </c>
      <c r="E16" s="607">
        <f>IF(ISERROR(D16/C16-1),"-",(D16/C16-1))</f>
        <v>5</v>
      </c>
      <c r="F16" s="602"/>
      <c r="G16" s="602"/>
      <c r="H16" s="603"/>
      <c r="I16" s="603"/>
      <c r="J16" s="171"/>
      <c r="K16" s="369"/>
      <c r="L16" s="30"/>
    </row>
    <row r="17" ht="23.25" customHeight="1" spans="2:12">
      <c r="B17" s="608" t="s">
        <v>454</v>
      </c>
      <c r="C17" s="535">
        <v>0</v>
      </c>
      <c r="D17" s="609">
        <f>H34</f>
        <v>28</v>
      </c>
      <c r="E17" s="607" t="str">
        <f>IF(ISERROR(D17/C17-1),"-",(D17/C17-1))</f>
        <v>-</v>
      </c>
      <c r="F17" s="602"/>
      <c r="G17" s="602"/>
      <c r="H17" s="603"/>
      <c r="I17" s="603"/>
      <c r="J17" s="171"/>
      <c r="K17" s="369"/>
      <c r="L17" s="30"/>
    </row>
    <row r="18" ht="23.25" customHeight="1" spans="2:12">
      <c r="B18" s="610" t="s">
        <v>455</v>
      </c>
      <c r="C18" s="611">
        <v>4</v>
      </c>
      <c r="D18" s="612">
        <v>7</v>
      </c>
      <c r="E18" s="613">
        <f>IF(ISERROR(D18/C18-1),"-",(D18/C18-1))</f>
        <v>0.75</v>
      </c>
      <c r="F18" s="602"/>
      <c r="G18" s="602"/>
      <c r="H18" s="603"/>
      <c r="I18" s="603"/>
      <c r="J18" s="171"/>
      <c r="K18" s="369"/>
      <c r="L18" s="30"/>
    </row>
    <row r="19" ht="23.25" customHeight="1" spans="2:12">
      <c r="B19" s="35" t="s">
        <v>134</v>
      </c>
      <c r="C19" s="67"/>
      <c r="D19" s="67"/>
      <c r="E19" s="67"/>
      <c r="F19" s="602"/>
      <c r="G19" s="602"/>
      <c r="H19" s="603"/>
      <c r="I19" s="603"/>
      <c r="J19" s="171"/>
      <c r="K19" s="369"/>
      <c r="L19" s="30"/>
    </row>
    <row r="20" ht="23.25" customHeight="1" spans="2:12">
      <c r="B20" s="139"/>
      <c r="C20" s="602"/>
      <c r="D20" s="602"/>
      <c r="E20" s="602"/>
      <c r="F20" s="602"/>
      <c r="G20" s="602"/>
      <c r="H20" s="603"/>
      <c r="I20" s="603"/>
      <c r="J20" s="171"/>
      <c r="K20" s="369"/>
      <c r="L20" s="30"/>
    </row>
    <row r="21" ht="23.25" customHeight="1" spans="2:12">
      <c r="B21" s="139"/>
      <c r="C21" s="602"/>
      <c r="D21" s="602"/>
      <c r="E21" s="602"/>
      <c r="F21" s="602"/>
      <c r="G21" s="602"/>
      <c r="H21" s="603"/>
      <c r="I21" s="603"/>
      <c r="J21" s="171"/>
      <c r="K21" s="162"/>
      <c r="L21" s="30"/>
    </row>
    <row r="22" ht="23.25" customHeight="1" spans="1:12">
      <c r="A22" s="65"/>
      <c r="B22" s="497" t="s">
        <v>456</v>
      </c>
      <c r="C22" s="498"/>
      <c r="D22" s="499"/>
      <c r="E22" s="498"/>
      <c r="F22" s="498"/>
      <c r="G22" s="511"/>
      <c r="H22" s="527"/>
      <c r="I22" s="527"/>
      <c r="J22" s="171"/>
      <c r="K22" s="30"/>
      <c r="L22" s="30"/>
    </row>
    <row r="23" ht="23.25" customHeight="1" spans="1:12">
      <c r="A23" s="65"/>
      <c r="B23" s="528" t="s">
        <v>457</v>
      </c>
      <c r="C23" s="614" t="s">
        <v>386</v>
      </c>
      <c r="D23" s="614" t="s">
        <v>389</v>
      </c>
      <c r="E23" s="614" t="s">
        <v>390</v>
      </c>
      <c r="F23" s="614" t="s">
        <v>458</v>
      </c>
      <c r="G23" s="615" t="s">
        <v>459</v>
      </c>
      <c r="H23" s="614" t="s">
        <v>391</v>
      </c>
      <c r="I23" s="527"/>
      <c r="J23" s="171"/>
      <c r="K23" s="30"/>
      <c r="L23" s="30"/>
    </row>
    <row r="24" ht="23.25" customHeight="1" spans="1:12">
      <c r="A24" s="65"/>
      <c r="B24" s="616">
        <v>2021</v>
      </c>
      <c r="C24" s="617"/>
      <c r="D24" s="617"/>
      <c r="E24" s="617"/>
      <c r="F24" s="617"/>
      <c r="G24" s="617"/>
      <c r="H24" s="618"/>
      <c r="I24" s="527"/>
      <c r="J24" s="171"/>
      <c r="K24" s="30"/>
      <c r="L24" s="30"/>
    </row>
    <row r="25" ht="23.25" customHeight="1" spans="1:12">
      <c r="A25" s="65"/>
      <c r="B25" s="145" t="s">
        <v>460</v>
      </c>
      <c r="C25" s="535">
        <v>5760</v>
      </c>
      <c r="D25" s="606">
        <v>6</v>
      </c>
      <c r="E25" s="535">
        <v>6</v>
      </c>
      <c r="F25" s="236">
        <v>13</v>
      </c>
      <c r="G25" s="236">
        <v>0</v>
      </c>
      <c r="H25" s="535">
        <v>4</v>
      </c>
      <c r="I25" s="527"/>
      <c r="J25" s="171"/>
      <c r="K25" s="30"/>
      <c r="L25" s="30"/>
    </row>
    <row r="26" ht="23.25" customHeight="1" spans="1:12">
      <c r="A26" s="65"/>
      <c r="B26" s="145" t="s">
        <v>461</v>
      </c>
      <c r="C26" s="535">
        <v>5760</v>
      </c>
      <c r="D26" s="606">
        <v>0</v>
      </c>
      <c r="E26" s="535">
        <v>0</v>
      </c>
      <c r="F26" s="236">
        <v>0</v>
      </c>
      <c r="G26" s="236">
        <v>0</v>
      </c>
      <c r="H26" s="535">
        <v>0</v>
      </c>
      <c r="I26" s="527"/>
      <c r="J26" s="171"/>
      <c r="K26" s="30"/>
      <c r="L26" s="30"/>
    </row>
    <row r="27" ht="23.25" customHeight="1" spans="1:12">
      <c r="A27" s="65"/>
      <c r="B27" s="145" t="s">
        <v>462</v>
      </c>
      <c r="C27" s="535">
        <v>5760</v>
      </c>
      <c r="D27" s="606">
        <v>0</v>
      </c>
      <c r="E27" s="535">
        <v>0</v>
      </c>
      <c r="F27" s="236">
        <v>0</v>
      </c>
      <c r="G27" s="236">
        <v>0</v>
      </c>
      <c r="H27" s="535">
        <v>0</v>
      </c>
      <c r="I27" s="527"/>
      <c r="J27" s="171"/>
      <c r="K27" s="30"/>
      <c r="L27" s="30"/>
    </row>
    <row r="28" ht="23.25" customHeight="1" spans="1:12">
      <c r="A28" s="65"/>
      <c r="B28" s="145" t="s">
        <v>463</v>
      </c>
      <c r="C28" s="535">
        <v>8640</v>
      </c>
      <c r="D28" s="606">
        <v>6</v>
      </c>
      <c r="E28" s="535">
        <v>3</v>
      </c>
      <c r="F28" s="236">
        <v>15</v>
      </c>
      <c r="G28" s="236">
        <v>0</v>
      </c>
      <c r="H28" s="535">
        <v>0</v>
      </c>
      <c r="I28" s="527"/>
      <c r="J28" s="171"/>
      <c r="K28" s="30"/>
      <c r="L28" s="30"/>
    </row>
    <row r="29" ht="23.25" customHeight="1" spans="1:12">
      <c r="A29" s="65"/>
      <c r="B29" s="145" t="s">
        <v>464</v>
      </c>
      <c r="C29" s="535">
        <v>5760</v>
      </c>
      <c r="D29" s="606">
        <v>2</v>
      </c>
      <c r="E29" s="535">
        <v>2</v>
      </c>
      <c r="F29" s="236">
        <v>2</v>
      </c>
      <c r="G29" s="236">
        <v>0</v>
      </c>
      <c r="H29" s="535">
        <v>2</v>
      </c>
      <c r="I29" s="527"/>
      <c r="J29" s="171"/>
      <c r="K29" s="30"/>
      <c r="L29" s="30"/>
    </row>
    <row r="30" ht="23.25" customHeight="1" spans="1:12">
      <c r="A30" s="65"/>
      <c r="B30" s="145" t="s">
        <v>465</v>
      </c>
      <c r="C30" s="535">
        <v>8640</v>
      </c>
      <c r="D30" s="606">
        <v>4</v>
      </c>
      <c r="E30" s="535">
        <v>3</v>
      </c>
      <c r="F30" s="236">
        <v>11</v>
      </c>
      <c r="G30" s="236">
        <v>0</v>
      </c>
      <c r="H30" s="536">
        <v>3</v>
      </c>
      <c r="I30" s="527"/>
      <c r="J30" s="171"/>
      <c r="K30" s="30"/>
      <c r="L30" s="30"/>
    </row>
    <row r="31" ht="23.25" customHeight="1" spans="1:12">
      <c r="A31" s="65"/>
      <c r="B31" s="145" t="s">
        <v>466</v>
      </c>
      <c r="C31" s="535">
        <v>5760</v>
      </c>
      <c r="D31" s="606">
        <v>12</v>
      </c>
      <c r="E31" s="535">
        <v>12</v>
      </c>
      <c r="F31" s="236">
        <v>23</v>
      </c>
      <c r="G31" s="236">
        <v>1</v>
      </c>
      <c r="H31" s="535">
        <v>9</v>
      </c>
      <c r="I31" s="527"/>
      <c r="J31" s="171"/>
      <c r="K31" s="30"/>
      <c r="L31" s="30"/>
    </row>
    <row r="32" ht="23.25" customHeight="1" spans="1:12">
      <c r="A32" s="65"/>
      <c r="B32" s="220" t="s">
        <v>467</v>
      </c>
      <c r="C32" s="535">
        <v>5760</v>
      </c>
      <c r="D32" s="535">
        <v>8</v>
      </c>
      <c r="E32" s="535">
        <v>8</v>
      </c>
      <c r="F32" s="535">
        <v>15</v>
      </c>
      <c r="G32" s="535">
        <v>2</v>
      </c>
      <c r="H32" s="535">
        <v>7</v>
      </c>
      <c r="I32" s="527"/>
      <c r="J32" s="171"/>
      <c r="K32" s="30"/>
      <c r="L32" s="30"/>
    </row>
    <row r="33" ht="23.25" customHeight="1" spans="1:12">
      <c r="A33" s="65"/>
      <c r="B33" s="220" t="s">
        <v>468</v>
      </c>
      <c r="C33" s="611">
        <v>5760</v>
      </c>
      <c r="D33" s="611">
        <v>6</v>
      </c>
      <c r="E33" s="611">
        <v>6</v>
      </c>
      <c r="F33" s="611">
        <v>11</v>
      </c>
      <c r="G33" s="611">
        <v>0</v>
      </c>
      <c r="H33" s="611">
        <v>3</v>
      </c>
      <c r="I33" s="527"/>
      <c r="J33" s="171"/>
      <c r="K33" s="30"/>
      <c r="L33" s="30"/>
    </row>
    <row r="34" ht="23.25" customHeight="1" spans="1:12">
      <c r="A34" s="65"/>
      <c r="B34" s="619" t="s">
        <v>469</v>
      </c>
      <c r="C34" s="620"/>
      <c r="D34" s="621">
        <f t="shared" ref="D34:H34" si="0">SUM(D25:D33)</f>
        <v>44</v>
      </c>
      <c r="E34" s="621">
        <f t="shared" si="0"/>
        <v>40</v>
      </c>
      <c r="F34" s="621">
        <f t="shared" si="0"/>
        <v>90</v>
      </c>
      <c r="G34" s="621">
        <f t="shared" si="0"/>
        <v>3</v>
      </c>
      <c r="H34" s="622">
        <f t="shared" si="0"/>
        <v>28</v>
      </c>
      <c r="I34" s="527"/>
      <c r="J34" s="171"/>
      <c r="K34" s="30"/>
      <c r="L34" s="30"/>
    </row>
    <row r="35" ht="23.25" customHeight="1" spans="1:12">
      <c r="A35" s="65"/>
      <c r="B35" s="623" t="s">
        <v>457</v>
      </c>
      <c r="C35" s="624" t="s">
        <v>386</v>
      </c>
      <c r="D35" s="624" t="s">
        <v>389</v>
      </c>
      <c r="E35" s="624" t="s">
        <v>390</v>
      </c>
      <c r="F35" s="624" t="s">
        <v>458</v>
      </c>
      <c r="G35" s="625" t="s">
        <v>470</v>
      </c>
      <c r="H35" s="624" t="s">
        <v>391</v>
      </c>
      <c r="I35" s="527"/>
      <c r="J35" s="171"/>
      <c r="K35" s="30"/>
      <c r="L35" s="30"/>
    </row>
    <row r="36" ht="23.25" customHeight="1" spans="1:12">
      <c r="A36" s="65"/>
      <c r="B36" s="626">
        <v>2020</v>
      </c>
      <c r="C36" s="627"/>
      <c r="D36" s="627"/>
      <c r="E36" s="627"/>
      <c r="F36" s="627"/>
      <c r="G36" s="627"/>
      <c r="H36" s="628"/>
      <c r="I36" s="527"/>
      <c r="J36" s="171"/>
      <c r="K36" s="30"/>
      <c r="L36" s="30"/>
    </row>
    <row r="37" ht="23.25" customHeight="1" spans="1:12">
      <c r="A37" s="65"/>
      <c r="B37" s="78" t="s">
        <v>460</v>
      </c>
      <c r="C37" s="629">
        <v>5760</v>
      </c>
      <c r="D37" s="630">
        <v>6</v>
      </c>
      <c r="E37" s="629">
        <v>8</v>
      </c>
      <c r="F37" s="631">
        <v>13</v>
      </c>
      <c r="G37" s="631">
        <v>2</v>
      </c>
      <c r="H37" s="629">
        <v>5</v>
      </c>
      <c r="I37" s="527"/>
      <c r="J37" s="171"/>
      <c r="K37" s="30"/>
      <c r="L37" s="30"/>
    </row>
    <row r="38" ht="23.25" customHeight="1" spans="1:12">
      <c r="A38" s="65"/>
      <c r="B38" s="78" t="s">
        <v>461</v>
      </c>
      <c r="C38" s="629">
        <v>5760</v>
      </c>
      <c r="D38" s="630">
        <v>0</v>
      </c>
      <c r="E38" s="629">
        <v>0</v>
      </c>
      <c r="F38" s="631">
        <v>0</v>
      </c>
      <c r="G38" s="631">
        <v>0</v>
      </c>
      <c r="H38" s="629">
        <v>1</v>
      </c>
      <c r="I38" s="527"/>
      <c r="J38" s="171"/>
      <c r="K38" s="30"/>
      <c r="L38" s="30"/>
    </row>
    <row r="39" ht="23.25" customHeight="1" spans="1:12">
      <c r="A39" s="65"/>
      <c r="B39" s="78" t="s">
        <v>462</v>
      </c>
      <c r="C39" s="629">
        <v>5760</v>
      </c>
      <c r="D39" s="630">
        <v>0</v>
      </c>
      <c r="E39" s="629">
        <v>0</v>
      </c>
      <c r="F39" s="631">
        <v>1</v>
      </c>
      <c r="G39" s="631">
        <v>0</v>
      </c>
      <c r="H39" s="629">
        <v>4</v>
      </c>
      <c r="I39" s="527"/>
      <c r="J39" s="171"/>
      <c r="K39" s="30"/>
      <c r="L39" s="30"/>
    </row>
    <row r="40" ht="23.25" customHeight="1" spans="1:12">
      <c r="A40" s="65"/>
      <c r="B40" s="78" t="s">
        <v>463</v>
      </c>
      <c r="C40" s="629">
        <v>8640</v>
      </c>
      <c r="D40" s="630">
        <v>6</v>
      </c>
      <c r="E40" s="629">
        <v>6</v>
      </c>
      <c r="F40" s="631">
        <v>12</v>
      </c>
      <c r="G40" s="631">
        <v>0</v>
      </c>
      <c r="H40" s="629">
        <v>0</v>
      </c>
      <c r="I40" s="527"/>
      <c r="J40" s="171"/>
      <c r="K40" s="30"/>
      <c r="L40" s="30"/>
    </row>
    <row r="41" ht="23.25" customHeight="1" spans="1:12">
      <c r="A41" s="65"/>
      <c r="B41" s="78" t="s">
        <v>464</v>
      </c>
      <c r="C41" s="629">
        <v>5760</v>
      </c>
      <c r="D41" s="630">
        <v>2</v>
      </c>
      <c r="E41" s="629">
        <v>2</v>
      </c>
      <c r="F41" s="631">
        <v>4</v>
      </c>
      <c r="G41" s="631">
        <v>2</v>
      </c>
      <c r="H41" s="629">
        <v>0</v>
      </c>
      <c r="I41" s="527"/>
      <c r="J41" s="171"/>
      <c r="K41" s="30"/>
      <c r="L41" s="30"/>
    </row>
    <row r="42" ht="23.25" customHeight="1" spans="1:12">
      <c r="A42" s="65"/>
      <c r="B42" s="78" t="s">
        <v>465</v>
      </c>
      <c r="C42" s="629">
        <v>8640</v>
      </c>
      <c r="D42" s="630">
        <v>4</v>
      </c>
      <c r="E42" s="629">
        <v>4</v>
      </c>
      <c r="F42" s="631">
        <v>11</v>
      </c>
      <c r="G42" s="631">
        <v>0</v>
      </c>
      <c r="H42" s="632">
        <v>2</v>
      </c>
      <c r="I42" s="527"/>
      <c r="J42" s="171"/>
      <c r="K42" s="30"/>
      <c r="L42" s="30"/>
    </row>
    <row r="43" ht="23.25" customHeight="1" spans="1:12">
      <c r="A43" s="65"/>
      <c r="B43" s="78" t="s">
        <v>466</v>
      </c>
      <c r="C43" s="629">
        <v>5760</v>
      </c>
      <c r="D43" s="630">
        <v>12</v>
      </c>
      <c r="E43" s="629">
        <v>12</v>
      </c>
      <c r="F43" s="631">
        <v>24</v>
      </c>
      <c r="G43" s="631">
        <v>4</v>
      </c>
      <c r="H43" s="629">
        <v>8</v>
      </c>
      <c r="I43" s="527"/>
      <c r="J43" s="171"/>
      <c r="K43" s="30"/>
      <c r="L43" s="30"/>
    </row>
    <row r="44" ht="23.25" customHeight="1" spans="1:12">
      <c r="A44" s="65"/>
      <c r="B44" s="349" t="s">
        <v>467</v>
      </c>
      <c r="C44" s="629">
        <v>5760</v>
      </c>
      <c r="D44" s="629">
        <v>8</v>
      </c>
      <c r="E44" s="629">
        <v>8</v>
      </c>
      <c r="F44" s="629">
        <v>17</v>
      </c>
      <c r="G44" s="629">
        <v>3</v>
      </c>
      <c r="H44" s="629">
        <v>8</v>
      </c>
      <c r="I44" s="527"/>
      <c r="J44" s="171"/>
      <c r="K44" s="30"/>
      <c r="L44" s="30"/>
    </row>
    <row r="45" ht="23.25" customHeight="1" spans="1:12">
      <c r="A45" s="65"/>
      <c r="B45" s="349" t="s">
        <v>468</v>
      </c>
      <c r="C45" s="633">
        <v>5760</v>
      </c>
      <c r="D45" s="633">
        <v>6</v>
      </c>
      <c r="E45" s="633">
        <v>6</v>
      </c>
      <c r="F45" s="633">
        <v>12</v>
      </c>
      <c r="G45" s="633">
        <v>4</v>
      </c>
      <c r="H45" s="633">
        <v>6</v>
      </c>
      <c r="I45" s="527"/>
      <c r="J45" s="171"/>
      <c r="K45" s="30"/>
      <c r="L45" s="30"/>
    </row>
    <row r="46" ht="23.25" customHeight="1" spans="1:12">
      <c r="A46" s="65"/>
      <c r="B46" s="634" t="s">
        <v>471</v>
      </c>
      <c r="C46" s="635"/>
      <c r="D46" s="636">
        <f t="shared" ref="D46:H46" si="1">SUM(D37:D45)</f>
        <v>44</v>
      </c>
      <c r="E46" s="636">
        <f t="shared" si="1"/>
        <v>46</v>
      </c>
      <c r="F46" s="636">
        <f t="shared" si="1"/>
        <v>94</v>
      </c>
      <c r="G46" s="636">
        <f t="shared" si="1"/>
        <v>15</v>
      </c>
      <c r="H46" s="637">
        <f t="shared" si="1"/>
        <v>34</v>
      </c>
      <c r="I46" s="527"/>
      <c r="J46" s="171"/>
      <c r="K46" s="30"/>
      <c r="L46" s="30"/>
    </row>
    <row r="47" ht="23.25" customHeight="1" spans="1:12">
      <c r="A47" s="65"/>
      <c r="B47" s="528" t="s">
        <v>457</v>
      </c>
      <c r="C47" s="614" t="s">
        <v>386</v>
      </c>
      <c r="D47" s="614" t="s">
        <v>389</v>
      </c>
      <c r="E47" s="614" t="s">
        <v>390</v>
      </c>
      <c r="F47" s="614" t="s">
        <v>458</v>
      </c>
      <c r="G47" s="615" t="s">
        <v>459</v>
      </c>
      <c r="H47" s="614" t="s">
        <v>391</v>
      </c>
      <c r="I47" s="527"/>
      <c r="J47" s="171"/>
      <c r="K47" s="30"/>
      <c r="L47" s="30"/>
    </row>
    <row r="48" ht="23.25" customHeight="1" spans="1:12">
      <c r="A48" s="65"/>
      <c r="B48" s="626">
        <v>2019</v>
      </c>
      <c r="C48" s="627"/>
      <c r="D48" s="627"/>
      <c r="E48" s="627"/>
      <c r="F48" s="627"/>
      <c r="G48" s="627"/>
      <c r="H48" s="628"/>
      <c r="I48" s="527"/>
      <c r="J48" s="171"/>
      <c r="K48" s="30"/>
      <c r="L48" s="30"/>
    </row>
    <row r="49" ht="23.25" customHeight="1" spans="1:12">
      <c r="A49" s="65"/>
      <c r="B49" s="78" t="s">
        <v>460</v>
      </c>
      <c r="C49" s="629">
        <v>5760</v>
      </c>
      <c r="D49" s="630">
        <v>6</v>
      </c>
      <c r="E49" s="629">
        <v>6</v>
      </c>
      <c r="F49" s="631">
        <v>11</v>
      </c>
      <c r="G49" s="631">
        <v>1</v>
      </c>
      <c r="H49" s="629">
        <v>5</v>
      </c>
      <c r="I49" s="527"/>
      <c r="J49" s="171"/>
      <c r="K49" s="30"/>
      <c r="L49" s="30"/>
    </row>
    <row r="50" ht="23.25" customHeight="1" spans="1:12">
      <c r="A50" s="65"/>
      <c r="B50" s="78" t="s">
        <v>461</v>
      </c>
      <c r="C50" s="629">
        <v>5760</v>
      </c>
      <c r="D50" s="630">
        <v>0</v>
      </c>
      <c r="E50" s="629">
        <v>0</v>
      </c>
      <c r="F50" s="631">
        <v>1</v>
      </c>
      <c r="G50" s="631">
        <v>0</v>
      </c>
      <c r="H50" s="629">
        <v>2</v>
      </c>
      <c r="I50" s="527"/>
      <c r="J50" s="171"/>
      <c r="K50" s="30"/>
      <c r="L50" s="30"/>
    </row>
    <row r="51" ht="23.25" customHeight="1" spans="1:12">
      <c r="A51" s="65"/>
      <c r="B51" s="78" t="s">
        <v>472</v>
      </c>
      <c r="C51" s="629">
        <v>5760</v>
      </c>
      <c r="D51" s="630">
        <v>0</v>
      </c>
      <c r="E51" s="629">
        <v>0</v>
      </c>
      <c r="F51" s="631">
        <v>4</v>
      </c>
      <c r="G51" s="631">
        <v>2</v>
      </c>
      <c r="H51" s="629">
        <v>5</v>
      </c>
      <c r="I51" s="527"/>
      <c r="J51" s="171"/>
      <c r="K51" s="30"/>
      <c r="L51" s="30"/>
    </row>
    <row r="52" ht="23.25" customHeight="1" spans="1:12">
      <c r="A52" s="65"/>
      <c r="B52" s="78" t="s">
        <v>473</v>
      </c>
      <c r="C52" s="629">
        <v>8640</v>
      </c>
      <c r="D52" s="630">
        <v>6</v>
      </c>
      <c r="E52" s="629">
        <v>6</v>
      </c>
      <c r="F52" s="631">
        <v>6</v>
      </c>
      <c r="G52" s="631">
        <v>0</v>
      </c>
      <c r="H52" s="629">
        <v>0</v>
      </c>
      <c r="I52" s="527"/>
      <c r="J52" s="171"/>
      <c r="K52" s="30"/>
      <c r="L52" s="30"/>
    </row>
    <row r="53" ht="23.25" customHeight="1" spans="1:12">
      <c r="A53" s="65"/>
      <c r="B53" s="78" t="s">
        <v>474</v>
      </c>
      <c r="C53" s="629">
        <v>5760</v>
      </c>
      <c r="D53" s="630">
        <v>2</v>
      </c>
      <c r="E53" s="629">
        <v>3</v>
      </c>
      <c r="F53" s="631">
        <v>3</v>
      </c>
      <c r="G53" s="631">
        <v>1</v>
      </c>
      <c r="H53" s="629">
        <v>0</v>
      </c>
      <c r="I53" s="527"/>
      <c r="J53" s="171"/>
      <c r="K53" s="30"/>
      <c r="L53" s="30"/>
    </row>
    <row r="54" ht="23.25" customHeight="1" spans="1:12">
      <c r="A54" s="65"/>
      <c r="B54" s="78" t="s">
        <v>465</v>
      </c>
      <c r="C54" s="629">
        <v>8640</v>
      </c>
      <c r="D54" s="630">
        <v>4</v>
      </c>
      <c r="E54" s="629">
        <v>4</v>
      </c>
      <c r="F54" s="631">
        <v>9</v>
      </c>
      <c r="G54" s="631">
        <v>0</v>
      </c>
      <c r="H54" s="632">
        <v>4</v>
      </c>
      <c r="I54" s="527"/>
      <c r="J54" s="171"/>
      <c r="K54" s="30"/>
      <c r="L54" s="30"/>
    </row>
    <row r="55" ht="23.25" customHeight="1" spans="1:12">
      <c r="A55" s="65"/>
      <c r="B55" s="78" t="s">
        <v>466</v>
      </c>
      <c r="C55" s="629">
        <v>5760</v>
      </c>
      <c r="D55" s="630">
        <v>12</v>
      </c>
      <c r="E55" s="629">
        <v>12</v>
      </c>
      <c r="F55" s="631">
        <v>23</v>
      </c>
      <c r="G55" s="631">
        <v>2</v>
      </c>
      <c r="H55" s="629">
        <v>10</v>
      </c>
      <c r="I55" s="527"/>
      <c r="J55" s="171"/>
      <c r="K55" s="30"/>
      <c r="L55" s="30"/>
    </row>
    <row r="56" ht="23.25" customHeight="1" spans="1:12">
      <c r="A56" s="65"/>
      <c r="B56" s="349" t="s">
        <v>467</v>
      </c>
      <c r="C56" s="629">
        <v>5760</v>
      </c>
      <c r="D56" s="629">
        <v>8</v>
      </c>
      <c r="E56" s="629">
        <v>8</v>
      </c>
      <c r="F56" s="629">
        <v>16</v>
      </c>
      <c r="G56" s="629">
        <v>0</v>
      </c>
      <c r="H56" s="629">
        <v>0</v>
      </c>
      <c r="I56" s="527"/>
      <c r="J56" s="171"/>
      <c r="K56" s="30"/>
      <c r="L56" s="30"/>
    </row>
    <row r="57" ht="23.25" customHeight="1" spans="1:12">
      <c r="A57" s="65"/>
      <c r="B57" s="349" t="s">
        <v>468</v>
      </c>
      <c r="C57" s="633">
        <v>5760</v>
      </c>
      <c r="D57" s="633">
        <v>6</v>
      </c>
      <c r="E57" s="633">
        <v>6</v>
      </c>
      <c r="F57" s="633">
        <v>12</v>
      </c>
      <c r="G57" s="633">
        <v>0</v>
      </c>
      <c r="H57" s="633">
        <v>0</v>
      </c>
      <c r="I57" s="527"/>
      <c r="J57" s="171"/>
      <c r="K57" s="30"/>
      <c r="L57" s="30"/>
    </row>
    <row r="58" ht="23.25" customHeight="1" spans="1:12">
      <c r="A58" s="65"/>
      <c r="B58" s="634" t="s">
        <v>475</v>
      </c>
      <c r="C58" s="635"/>
      <c r="D58" s="636">
        <f>SUM(D49:D57)</f>
        <v>44</v>
      </c>
      <c r="E58" s="636">
        <f>SUM(E49:E57)</f>
        <v>45</v>
      </c>
      <c r="F58" s="636">
        <f>SUM(F49:F57)</f>
        <v>85</v>
      </c>
      <c r="G58" s="636">
        <f>SUM(G49:G57)</f>
        <v>6</v>
      </c>
      <c r="H58" s="637">
        <f>SUM(H49:H57)</f>
        <v>26</v>
      </c>
      <c r="I58" s="527"/>
      <c r="J58" s="171"/>
      <c r="K58" s="30"/>
      <c r="L58" s="30"/>
    </row>
    <row r="59" ht="23.25" customHeight="1" spans="1:12">
      <c r="A59" s="65"/>
      <c r="B59" s="528" t="s">
        <v>457</v>
      </c>
      <c r="C59" s="614" t="s">
        <v>386</v>
      </c>
      <c r="D59" s="614" t="s">
        <v>389</v>
      </c>
      <c r="E59" s="614" t="s">
        <v>390</v>
      </c>
      <c r="F59" s="614" t="s">
        <v>458</v>
      </c>
      <c r="G59" s="615" t="s">
        <v>459</v>
      </c>
      <c r="H59" s="614" t="s">
        <v>391</v>
      </c>
      <c r="I59" s="527"/>
      <c r="J59" s="171"/>
      <c r="K59" s="30"/>
      <c r="L59" s="30"/>
    </row>
    <row r="60" ht="23.25" customHeight="1" spans="1:12">
      <c r="A60" s="65"/>
      <c r="B60" s="626">
        <v>2018</v>
      </c>
      <c r="C60" s="627"/>
      <c r="D60" s="627"/>
      <c r="E60" s="627"/>
      <c r="F60" s="627"/>
      <c r="G60" s="627"/>
      <c r="H60" s="628"/>
      <c r="I60" s="527"/>
      <c r="J60" s="171"/>
      <c r="K60" s="30"/>
      <c r="L60" s="30"/>
    </row>
    <row r="61" ht="23.25" customHeight="1" spans="1:12">
      <c r="A61" s="65"/>
      <c r="B61" s="78" t="s">
        <v>476</v>
      </c>
      <c r="C61" s="629">
        <v>5760</v>
      </c>
      <c r="D61" s="630">
        <v>5</v>
      </c>
      <c r="E61" s="629">
        <v>6</v>
      </c>
      <c r="F61" s="631">
        <v>11</v>
      </c>
      <c r="G61" s="631">
        <v>1</v>
      </c>
      <c r="H61" s="629">
        <v>6</v>
      </c>
      <c r="I61" s="527"/>
      <c r="J61" s="171"/>
      <c r="K61" s="30"/>
      <c r="L61" s="30"/>
    </row>
    <row r="62" ht="23.25" customHeight="1" spans="1:12">
      <c r="A62" s="65"/>
      <c r="B62" s="78" t="s">
        <v>477</v>
      </c>
      <c r="C62" s="629">
        <v>5760</v>
      </c>
      <c r="D62" s="630">
        <v>1</v>
      </c>
      <c r="E62" s="629">
        <v>2</v>
      </c>
      <c r="F62" s="631">
        <v>4</v>
      </c>
      <c r="G62" s="631">
        <v>1</v>
      </c>
      <c r="H62" s="629">
        <v>2</v>
      </c>
      <c r="I62" s="527"/>
      <c r="J62" s="171"/>
      <c r="K62" s="30"/>
      <c r="L62" s="30"/>
    </row>
    <row r="63" ht="23.25" customHeight="1" spans="1:12">
      <c r="A63" s="65"/>
      <c r="B63" s="78" t="s">
        <v>478</v>
      </c>
      <c r="C63" s="629">
        <v>5760</v>
      </c>
      <c r="D63" s="630">
        <v>6</v>
      </c>
      <c r="E63" s="629">
        <v>6</v>
      </c>
      <c r="F63" s="631">
        <v>11</v>
      </c>
      <c r="G63" s="631">
        <v>0</v>
      </c>
      <c r="H63" s="629">
        <v>6</v>
      </c>
      <c r="I63" s="527"/>
      <c r="J63" s="171"/>
      <c r="K63" s="30"/>
      <c r="L63" s="30"/>
    </row>
    <row r="64" ht="23.25" customHeight="1" spans="1:12">
      <c r="A64" s="65"/>
      <c r="B64" s="78" t="s">
        <v>465</v>
      </c>
      <c r="C64" s="629">
        <v>8640</v>
      </c>
      <c r="D64" s="630">
        <v>4</v>
      </c>
      <c r="E64" s="629">
        <v>4</v>
      </c>
      <c r="F64" s="631">
        <v>12</v>
      </c>
      <c r="G64" s="631">
        <v>3</v>
      </c>
      <c r="H64" s="632">
        <v>2</v>
      </c>
      <c r="I64" s="527"/>
      <c r="J64" s="171"/>
      <c r="K64" s="30"/>
      <c r="L64" s="30"/>
    </row>
    <row r="65" ht="23.25" customHeight="1" spans="1:12">
      <c r="A65" s="65"/>
      <c r="B65" s="78" t="s">
        <v>466</v>
      </c>
      <c r="C65" s="629">
        <v>5760</v>
      </c>
      <c r="D65" s="630">
        <v>12</v>
      </c>
      <c r="E65" s="629">
        <v>12</v>
      </c>
      <c r="F65" s="631">
        <v>23</v>
      </c>
      <c r="G65" s="631">
        <v>2</v>
      </c>
      <c r="H65" s="629">
        <v>11</v>
      </c>
      <c r="I65" s="527"/>
      <c r="J65" s="171"/>
      <c r="K65" s="30"/>
      <c r="L65" s="30"/>
    </row>
    <row r="66" ht="23.25" customHeight="1" spans="1:12">
      <c r="A66" s="65"/>
      <c r="B66" s="349" t="s">
        <v>479</v>
      </c>
      <c r="C66" s="629">
        <v>5760</v>
      </c>
      <c r="D66" s="629">
        <v>0</v>
      </c>
      <c r="E66" s="629">
        <v>0</v>
      </c>
      <c r="F66" s="629">
        <v>0</v>
      </c>
      <c r="G66" s="629">
        <v>0</v>
      </c>
      <c r="H66" s="629">
        <v>1</v>
      </c>
      <c r="I66" s="527"/>
      <c r="J66" s="171"/>
      <c r="K66" s="30"/>
      <c r="L66" s="30"/>
    </row>
    <row r="67" ht="23.25" customHeight="1" spans="1:12">
      <c r="A67" s="65"/>
      <c r="B67" s="349" t="s">
        <v>467</v>
      </c>
      <c r="C67" s="629">
        <v>5760</v>
      </c>
      <c r="D67" s="629">
        <v>8</v>
      </c>
      <c r="E67" s="629">
        <v>8</v>
      </c>
      <c r="F67" s="629">
        <v>8</v>
      </c>
      <c r="G67" s="629">
        <v>0</v>
      </c>
      <c r="H67" s="629">
        <v>0</v>
      </c>
      <c r="I67" s="527"/>
      <c r="J67" s="171"/>
      <c r="K67" s="30"/>
      <c r="L67" s="30"/>
    </row>
    <row r="68" ht="23.25" customHeight="1" spans="1:12">
      <c r="A68" s="65"/>
      <c r="B68" s="349" t="s">
        <v>468</v>
      </c>
      <c r="C68" s="633">
        <v>5760</v>
      </c>
      <c r="D68" s="633">
        <v>6</v>
      </c>
      <c r="E68" s="633">
        <v>6</v>
      </c>
      <c r="F68" s="633">
        <v>6</v>
      </c>
      <c r="G68" s="633">
        <v>0</v>
      </c>
      <c r="H68" s="633">
        <v>0</v>
      </c>
      <c r="I68" s="527"/>
      <c r="J68" s="171"/>
      <c r="K68" s="30"/>
      <c r="L68" s="30"/>
    </row>
    <row r="69" ht="23.25" customHeight="1" spans="1:12">
      <c r="A69" s="65"/>
      <c r="B69" s="634" t="s">
        <v>480</v>
      </c>
      <c r="C69" s="635"/>
      <c r="D69" s="636">
        <f>SUM(D61:D68)</f>
        <v>42</v>
      </c>
      <c r="E69" s="636">
        <f>SUM(E61:E68)</f>
        <v>44</v>
      </c>
      <c r="F69" s="636">
        <f>SUM(F61:F68)</f>
        <v>75</v>
      </c>
      <c r="G69" s="636">
        <f>SUM(G61:G68)</f>
        <v>7</v>
      </c>
      <c r="H69" s="637">
        <f>SUM(H61:H68)</f>
        <v>28</v>
      </c>
      <c r="I69" s="527"/>
      <c r="J69" s="171"/>
      <c r="K69" s="30"/>
      <c r="L69" s="30"/>
    </row>
    <row r="70" ht="23.25" customHeight="1" spans="1:12">
      <c r="A70" s="65"/>
      <c r="B70" s="616">
        <v>2017</v>
      </c>
      <c r="C70" s="617"/>
      <c r="D70" s="617"/>
      <c r="E70" s="617"/>
      <c r="F70" s="617"/>
      <c r="G70" s="617"/>
      <c r="H70" s="618"/>
      <c r="I70" s="524"/>
      <c r="J70" s="82"/>
      <c r="K70" s="45"/>
      <c r="L70" s="30"/>
    </row>
    <row r="71" ht="23.25" customHeight="1" spans="1:12">
      <c r="A71" s="65"/>
      <c r="B71" s="145" t="s">
        <v>460</v>
      </c>
      <c r="C71" s="535">
        <v>5760</v>
      </c>
      <c r="D71" s="606">
        <v>6</v>
      </c>
      <c r="E71" s="535">
        <v>6</v>
      </c>
      <c r="F71" s="236">
        <v>12</v>
      </c>
      <c r="G71" s="236">
        <v>1</v>
      </c>
      <c r="H71" s="535">
        <v>3</v>
      </c>
      <c r="I71" s="524"/>
      <c r="J71" s="171"/>
      <c r="K71" s="369"/>
      <c r="L71" s="30"/>
    </row>
    <row r="72" ht="23.25" customHeight="1" spans="1:12">
      <c r="A72" s="65"/>
      <c r="B72" s="145" t="s">
        <v>461</v>
      </c>
      <c r="C72" s="535">
        <v>5760</v>
      </c>
      <c r="D72" s="606">
        <v>2</v>
      </c>
      <c r="E72" s="535">
        <v>2</v>
      </c>
      <c r="F72" s="236">
        <v>4</v>
      </c>
      <c r="G72" s="236">
        <v>0</v>
      </c>
      <c r="H72" s="535">
        <v>2</v>
      </c>
      <c r="I72" s="524"/>
      <c r="J72" s="171"/>
      <c r="K72" s="369"/>
      <c r="L72" s="30"/>
    </row>
    <row r="73" ht="23.25" customHeight="1" spans="1:12">
      <c r="A73" s="65"/>
      <c r="B73" s="145" t="s">
        <v>478</v>
      </c>
      <c r="C73" s="535">
        <v>5760</v>
      </c>
      <c r="D73" s="606">
        <v>6</v>
      </c>
      <c r="E73" s="535">
        <v>6</v>
      </c>
      <c r="F73" s="236">
        <v>12</v>
      </c>
      <c r="G73" s="236">
        <v>1</v>
      </c>
      <c r="H73" s="535">
        <v>4</v>
      </c>
      <c r="I73" s="524"/>
      <c r="J73" s="171"/>
      <c r="K73" s="369"/>
      <c r="L73" s="30"/>
    </row>
    <row r="74" ht="23.25" customHeight="1" spans="1:12">
      <c r="A74" s="65"/>
      <c r="B74" s="145" t="s">
        <v>465</v>
      </c>
      <c r="C74" s="535">
        <v>8640</v>
      </c>
      <c r="D74" s="606">
        <v>4</v>
      </c>
      <c r="E74" s="535">
        <v>4</v>
      </c>
      <c r="F74" s="236">
        <v>10</v>
      </c>
      <c r="G74" s="236">
        <v>0</v>
      </c>
      <c r="H74" s="536">
        <v>3</v>
      </c>
      <c r="I74" s="524"/>
      <c r="J74" s="171"/>
      <c r="K74" s="369"/>
      <c r="L74" s="30"/>
    </row>
    <row r="75" ht="23.25" customHeight="1" spans="1:12">
      <c r="A75" s="65"/>
      <c r="B75" s="145" t="s">
        <v>466</v>
      </c>
      <c r="C75" s="535">
        <v>5760</v>
      </c>
      <c r="D75" s="606">
        <v>12</v>
      </c>
      <c r="E75" s="535">
        <v>12</v>
      </c>
      <c r="F75" s="236">
        <v>24</v>
      </c>
      <c r="G75" s="236">
        <v>2</v>
      </c>
      <c r="H75" s="535">
        <v>8</v>
      </c>
      <c r="I75" s="524"/>
      <c r="J75" s="171"/>
      <c r="K75" s="369"/>
      <c r="L75" s="30"/>
    </row>
    <row r="76" ht="23.25" customHeight="1" spans="1:12">
      <c r="A76" s="65"/>
      <c r="B76" s="220" t="s">
        <v>479</v>
      </c>
      <c r="C76" s="535">
        <v>5760</v>
      </c>
      <c r="D76" s="535">
        <v>2</v>
      </c>
      <c r="E76" s="535">
        <v>0</v>
      </c>
      <c r="F76" s="535">
        <v>1</v>
      </c>
      <c r="G76" s="535">
        <v>0</v>
      </c>
      <c r="H76" s="611">
        <v>0</v>
      </c>
      <c r="I76" s="524"/>
      <c r="J76" s="171"/>
      <c r="K76" s="369"/>
      <c r="L76" s="30"/>
    </row>
    <row r="77" ht="23.25" customHeight="1" spans="1:12">
      <c r="A77" s="65"/>
      <c r="B77" s="619" t="s">
        <v>481</v>
      </c>
      <c r="C77" s="620"/>
      <c r="D77" s="621">
        <f>SUM(D71:D76)</f>
        <v>32</v>
      </c>
      <c r="E77" s="621">
        <f>SUM(E71:E76)</f>
        <v>30</v>
      </c>
      <c r="F77" s="621">
        <f>SUM(F71:F76)</f>
        <v>63</v>
      </c>
      <c r="G77" s="621">
        <f>SUM(G71:G76)</f>
        <v>4</v>
      </c>
      <c r="H77" s="622">
        <f>SUM(H71:H76)</f>
        <v>20</v>
      </c>
      <c r="I77" s="524"/>
      <c r="J77" s="171"/>
      <c r="K77" s="369"/>
      <c r="L77" s="30"/>
    </row>
    <row r="78" ht="23.25" customHeight="1" spans="1:12">
      <c r="A78" s="65"/>
      <c r="B78" s="616">
        <v>2016</v>
      </c>
      <c r="C78" s="617"/>
      <c r="D78" s="617"/>
      <c r="E78" s="617"/>
      <c r="F78" s="617"/>
      <c r="G78" s="617"/>
      <c r="H78" s="618"/>
      <c r="I78" s="524"/>
      <c r="J78" s="171"/>
      <c r="K78" s="162"/>
      <c r="L78" s="30"/>
    </row>
    <row r="79" ht="23.25" customHeight="1" spans="1:12">
      <c r="A79" s="65"/>
      <c r="B79" s="145" t="s">
        <v>460</v>
      </c>
      <c r="C79" s="535">
        <v>6000</v>
      </c>
      <c r="D79" s="606">
        <v>6</v>
      </c>
      <c r="E79" s="535">
        <v>6</v>
      </c>
      <c r="F79" s="236">
        <v>9</v>
      </c>
      <c r="G79" s="236">
        <v>0</v>
      </c>
      <c r="H79" s="535">
        <v>6</v>
      </c>
      <c r="I79" s="524"/>
      <c r="J79" s="171"/>
      <c r="K79" s="162"/>
      <c r="L79" s="30"/>
    </row>
    <row r="80" ht="23.25" customHeight="1" spans="1:12">
      <c r="A80" s="65"/>
      <c r="B80" s="145" t="s">
        <v>461</v>
      </c>
      <c r="C80" s="535">
        <v>6000</v>
      </c>
      <c r="D80" s="606">
        <v>2</v>
      </c>
      <c r="E80" s="535">
        <v>2</v>
      </c>
      <c r="F80" s="236">
        <v>4</v>
      </c>
      <c r="G80" s="236">
        <v>0</v>
      </c>
      <c r="H80" s="535">
        <v>4</v>
      </c>
      <c r="I80" s="524"/>
      <c r="J80" s="171"/>
      <c r="K80" s="39"/>
      <c r="L80" s="30"/>
    </row>
    <row r="81" ht="23.25" customHeight="1" spans="1:12">
      <c r="A81" s="65"/>
      <c r="B81" s="145" t="s">
        <v>478</v>
      </c>
      <c r="C81" s="535">
        <v>6000</v>
      </c>
      <c r="D81" s="606">
        <v>6</v>
      </c>
      <c r="E81" s="535">
        <v>6</v>
      </c>
      <c r="F81" s="236">
        <v>10</v>
      </c>
      <c r="G81" s="236">
        <v>0</v>
      </c>
      <c r="H81" s="535">
        <v>7</v>
      </c>
      <c r="I81" s="524"/>
      <c r="J81" s="171"/>
      <c r="K81" s="45"/>
      <c r="L81" s="30"/>
    </row>
    <row r="82" ht="23.25" customHeight="1" spans="1:12">
      <c r="A82" s="65"/>
      <c r="B82" s="145" t="s">
        <v>465</v>
      </c>
      <c r="C82" s="535">
        <v>8640</v>
      </c>
      <c r="D82" s="606">
        <v>4</v>
      </c>
      <c r="E82" s="535">
        <v>4</v>
      </c>
      <c r="F82" s="236">
        <v>9</v>
      </c>
      <c r="G82" s="236">
        <v>0</v>
      </c>
      <c r="H82" s="536">
        <v>7</v>
      </c>
      <c r="I82" s="524"/>
      <c r="J82" s="171"/>
      <c r="K82" s="45"/>
      <c r="L82" s="30"/>
    </row>
    <row r="83" ht="23.25" customHeight="1" spans="1:12">
      <c r="A83" s="65"/>
      <c r="B83" s="145" t="s">
        <v>466</v>
      </c>
      <c r="C83" s="535">
        <v>5760</v>
      </c>
      <c r="D83" s="606">
        <v>12</v>
      </c>
      <c r="E83" s="535">
        <v>12</v>
      </c>
      <c r="F83" s="236">
        <v>20</v>
      </c>
      <c r="G83" s="236">
        <v>2</v>
      </c>
      <c r="H83" s="535">
        <v>13</v>
      </c>
      <c r="I83" s="524"/>
      <c r="J83" s="171"/>
      <c r="K83" s="369"/>
      <c r="L83" s="30"/>
    </row>
    <row r="84" ht="23.25" customHeight="1" spans="1:12">
      <c r="A84" s="65"/>
      <c r="B84" s="220" t="s">
        <v>479</v>
      </c>
      <c r="C84" s="535">
        <v>5760</v>
      </c>
      <c r="D84" s="535">
        <v>2</v>
      </c>
      <c r="E84" s="535">
        <v>1</v>
      </c>
      <c r="F84" s="535">
        <v>1</v>
      </c>
      <c r="G84" s="535">
        <v>0</v>
      </c>
      <c r="H84" s="611">
        <v>0</v>
      </c>
      <c r="I84" s="524"/>
      <c r="J84" s="171"/>
      <c r="K84" s="369"/>
      <c r="L84" s="30"/>
    </row>
    <row r="85" ht="23.25" customHeight="1" spans="1:12">
      <c r="A85" s="65"/>
      <c r="B85" s="619" t="s">
        <v>482</v>
      </c>
      <c r="C85" s="638"/>
      <c r="D85" s="621">
        <f>SUM(D79:D84)</f>
        <v>32</v>
      </c>
      <c r="E85" s="621">
        <f>SUM(E79:E84)</f>
        <v>31</v>
      </c>
      <c r="F85" s="621">
        <f>SUM(F79:F84)</f>
        <v>53</v>
      </c>
      <c r="G85" s="621">
        <f>SUM(G79:G84)</f>
        <v>2</v>
      </c>
      <c r="H85" s="622">
        <f>SUM(H79:H84)</f>
        <v>37</v>
      </c>
      <c r="I85" s="524"/>
      <c r="J85" s="171"/>
      <c r="K85" s="369"/>
      <c r="L85" s="30"/>
    </row>
    <row r="86" ht="23.25" customHeight="1" spans="1:12">
      <c r="A86" s="65"/>
      <c r="B86" s="616">
        <v>2015</v>
      </c>
      <c r="C86" s="639"/>
      <c r="D86" s="617"/>
      <c r="E86" s="617"/>
      <c r="F86" s="617"/>
      <c r="G86" s="617"/>
      <c r="H86" s="618"/>
      <c r="I86" s="524"/>
      <c r="J86" s="171"/>
      <c r="K86" s="369"/>
      <c r="L86" s="30"/>
    </row>
    <row r="87" ht="23.25" customHeight="1" spans="1:12">
      <c r="A87" s="65"/>
      <c r="B87" s="145" t="s">
        <v>460</v>
      </c>
      <c r="C87" s="535">
        <v>6000</v>
      </c>
      <c r="D87" s="606">
        <v>4</v>
      </c>
      <c r="E87" s="535">
        <v>4</v>
      </c>
      <c r="F87" s="236">
        <v>9</v>
      </c>
      <c r="G87" s="236">
        <v>1</v>
      </c>
      <c r="H87" s="535">
        <v>5</v>
      </c>
      <c r="I87" s="524"/>
      <c r="J87" s="171"/>
      <c r="K87" s="369"/>
      <c r="L87" s="30"/>
    </row>
    <row r="88" ht="23.25" customHeight="1" spans="1:12">
      <c r="A88" s="65"/>
      <c r="B88" s="145" t="s">
        <v>461</v>
      </c>
      <c r="C88" s="535">
        <v>6000</v>
      </c>
      <c r="D88" s="606">
        <v>2</v>
      </c>
      <c r="E88" s="535">
        <v>2</v>
      </c>
      <c r="F88" s="236">
        <v>4</v>
      </c>
      <c r="G88" s="236">
        <v>0</v>
      </c>
      <c r="H88" s="535">
        <v>2</v>
      </c>
      <c r="I88" s="524"/>
      <c r="J88" s="171"/>
      <c r="K88" s="369"/>
      <c r="L88" s="30"/>
    </row>
    <row r="89" ht="23.25" customHeight="1" spans="1:12">
      <c r="A89" s="65"/>
      <c r="B89" s="145" t="s">
        <v>478</v>
      </c>
      <c r="C89" s="535">
        <v>6000</v>
      </c>
      <c r="D89" s="606">
        <v>4</v>
      </c>
      <c r="E89" s="535">
        <v>4</v>
      </c>
      <c r="F89" s="236">
        <v>7</v>
      </c>
      <c r="G89" s="236">
        <v>2</v>
      </c>
      <c r="H89" s="535">
        <v>2</v>
      </c>
      <c r="I89" s="524"/>
      <c r="J89" s="87"/>
      <c r="K89" s="39"/>
      <c r="L89" s="30"/>
    </row>
    <row r="90" ht="23.25" customHeight="1" spans="1:12">
      <c r="A90" s="65"/>
      <c r="B90" s="145" t="s">
        <v>465</v>
      </c>
      <c r="C90" s="535">
        <v>8640</v>
      </c>
      <c r="D90" s="606">
        <v>0</v>
      </c>
      <c r="E90" s="535">
        <v>2</v>
      </c>
      <c r="F90" s="236">
        <v>9</v>
      </c>
      <c r="G90" s="236">
        <v>1</v>
      </c>
      <c r="H90" s="536">
        <v>4</v>
      </c>
      <c r="I90" s="524"/>
      <c r="J90" s="87"/>
      <c r="K90" s="45"/>
      <c r="L90" s="30"/>
    </row>
    <row r="91" ht="23.25" customHeight="1" spans="1:12">
      <c r="A91" s="65"/>
      <c r="B91" s="145" t="s">
        <v>466</v>
      </c>
      <c r="C91" s="535">
        <v>5760</v>
      </c>
      <c r="D91" s="606">
        <v>12</v>
      </c>
      <c r="E91" s="535">
        <v>12</v>
      </c>
      <c r="F91" s="236">
        <v>21</v>
      </c>
      <c r="G91" s="236">
        <v>3</v>
      </c>
      <c r="H91" s="535">
        <v>10</v>
      </c>
      <c r="I91" s="524"/>
      <c r="J91" s="162"/>
      <c r="K91" s="45"/>
      <c r="L91" s="30"/>
    </row>
    <row r="92" ht="23.25" customHeight="1" spans="1:12">
      <c r="A92" s="65"/>
      <c r="B92" s="220" t="s">
        <v>479</v>
      </c>
      <c r="C92" s="535" t="s">
        <v>130</v>
      </c>
      <c r="D92" s="535">
        <v>2</v>
      </c>
      <c r="E92" s="535">
        <v>0</v>
      </c>
      <c r="F92" s="535">
        <v>0</v>
      </c>
      <c r="G92" s="535">
        <v>0</v>
      </c>
      <c r="H92" s="611">
        <v>0</v>
      </c>
      <c r="I92" s="524"/>
      <c r="J92" s="162"/>
      <c r="K92" s="369"/>
      <c r="L92" s="30"/>
    </row>
    <row r="93" ht="23.25" customHeight="1" spans="1:12">
      <c r="A93" s="65"/>
      <c r="B93" s="619" t="s">
        <v>483</v>
      </c>
      <c r="C93" s="620"/>
      <c r="D93" s="621">
        <f>SUM(D87:D92)</f>
        <v>24</v>
      </c>
      <c r="E93" s="621">
        <f>SUM(E87:E92)</f>
        <v>24</v>
      </c>
      <c r="F93" s="621">
        <f>SUM(F87:F92)</f>
        <v>50</v>
      </c>
      <c r="G93" s="621">
        <f>SUM(G87:G92)</f>
        <v>7</v>
      </c>
      <c r="H93" s="622">
        <f>SUM(H87:H92)</f>
        <v>23</v>
      </c>
      <c r="I93" s="524"/>
      <c r="J93" s="171"/>
      <c r="K93" s="369"/>
      <c r="L93" s="30"/>
    </row>
    <row r="94" ht="23.25" customHeight="1" spans="1:12">
      <c r="A94" s="65"/>
      <c r="B94" s="616">
        <v>2014</v>
      </c>
      <c r="C94" s="617"/>
      <c r="D94" s="617"/>
      <c r="E94" s="617"/>
      <c r="F94" s="617"/>
      <c r="G94" s="617"/>
      <c r="H94" s="618"/>
      <c r="I94" s="524"/>
      <c r="J94" s="176"/>
      <c r="K94" s="369"/>
      <c r="L94" s="30"/>
    </row>
    <row r="95" ht="23.25" customHeight="1" spans="1:12">
      <c r="A95" s="65"/>
      <c r="B95" s="145" t="s">
        <v>460</v>
      </c>
      <c r="C95" s="535">
        <v>6000</v>
      </c>
      <c r="D95" s="606">
        <v>4</v>
      </c>
      <c r="E95" s="535">
        <v>4</v>
      </c>
      <c r="F95" s="236">
        <v>8</v>
      </c>
      <c r="G95" s="236">
        <v>0</v>
      </c>
      <c r="H95" s="535">
        <v>3</v>
      </c>
      <c r="I95" s="524"/>
      <c r="J95" s="176"/>
      <c r="K95" s="369"/>
      <c r="L95" s="30"/>
    </row>
    <row r="96" ht="23.25" customHeight="1" spans="1:12">
      <c r="A96" s="65"/>
      <c r="B96" s="145" t="s">
        <v>461</v>
      </c>
      <c r="C96" s="535">
        <v>6000</v>
      </c>
      <c r="D96" s="606">
        <v>2</v>
      </c>
      <c r="E96" s="535">
        <v>2</v>
      </c>
      <c r="F96" s="236">
        <v>6</v>
      </c>
      <c r="G96" s="236">
        <v>0</v>
      </c>
      <c r="H96" s="535">
        <v>2</v>
      </c>
      <c r="I96" s="524"/>
      <c r="J96" s="176"/>
      <c r="K96" s="369"/>
      <c r="L96" s="30"/>
    </row>
    <row r="97" ht="23.25" customHeight="1" spans="1:12">
      <c r="A97" s="65"/>
      <c r="B97" s="145" t="s">
        <v>478</v>
      </c>
      <c r="C97" s="535">
        <v>6000</v>
      </c>
      <c r="D97" s="606">
        <v>4</v>
      </c>
      <c r="E97" s="535">
        <v>4</v>
      </c>
      <c r="F97" s="236">
        <v>9</v>
      </c>
      <c r="G97" s="236">
        <v>0</v>
      </c>
      <c r="H97" s="535">
        <v>3</v>
      </c>
      <c r="I97" s="524"/>
      <c r="J97" s="176"/>
      <c r="K97" s="369"/>
      <c r="L97" s="30"/>
    </row>
    <row r="98" ht="23.25" customHeight="1" spans="1:12">
      <c r="A98" s="65"/>
      <c r="B98" s="145" t="s">
        <v>465</v>
      </c>
      <c r="C98" s="535">
        <v>8640</v>
      </c>
      <c r="D98" s="606">
        <v>4</v>
      </c>
      <c r="E98" s="535">
        <v>4</v>
      </c>
      <c r="F98" s="236">
        <v>13</v>
      </c>
      <c r="G98" s="236">
        <v>0</v>
      </c>
      <c r="H98" s="536">
        <v>1</v>
      </c>
      <c r="I98" s="524"/>
      <c r="J98" s="644"/>
      <c r="K98" s="369"/>
      <c r="L98" s="30"/>
    </row>
    <row r="99" ht="23.25" customHeight="1" spans="2:12">
      <c r="B99" s="145" t="s">
        <v>466</v>
      </c>
      <c r="C99" s="535">
        <v>5760</v>
      </c>
      <c r="D99" s="606">
        <v>12</v>
      </c>
      <c r="E99" s="535">
        <v>12</v>
      </c>
      <c r="F99" s="236">
        <v>31</v>
      </c>
      <c r="G99" s="236">
        <v>0</v>
      </c>
      <c r="H99" s="535">
        <v>10</v>
      </c>
      <c r="I99" s="524"/>
      <c r="J99" s="645"/>
      <c r="K99" s="446"/>
      <c r="L99" s="30"/>
    </row>
    <row r="100" ht="23.25" customHeight="1" spans="2:12">
      <c r="B100" s="220" t="s">
        <v>479</v>
      </c>
      <c r="C100" s="535" t="s">
        <v>130</v>
      </c>
      <c r="D100" s="535" t="s">
        <v>130</v>
      </c>
      <c r="E100" s="535" t="s">
        <v>130</v>
      </c>
      <c r="F100" s="535" t="s">
        <v>130</v>
      </c>
      <c r="G100" s="535" t="s">
        <v>130</v>
      </c>
      <c r="H100" s="611" t="s">
        <v>130</v>
      </c>
      <c r="I100" s="524"/>
      <c r="J100" s="162"/>
      <c r="K100" s="162"/>
      <c r="L100" s="30"/>
    </row>
    <row r="101" ht="23.25" customHeight="1" spans="2:12">
      <c r="B101" s="619" t="s">
        <v>484</v>
      </c>
      <c r="C101" s="620"/>
      <c r="D101" s="621">
        <f>SUM(D95:D99)</f>
        <v>26</v>
      </c>
      <c r="E101" s="640">
        <f>SUM(E95:E99)</f>
        <v>26</v>
      </c>
      <c r="F101" s="640">
        <f>SUM(F95:F99)</f>
        <v>67</v>
      </c>
      <c r="G101" s="640">
        <f>SUM(G95:G99)</f>
        <v>0</v>
      </c>
      <c r="H101" s="641">
        <f>SUM(H95:H99)</f>
        <v>19</v>
      </c>
      <c r="I101" s="524"/>
      <c r="J101" s="162"/>
      <c r="K101" s="162"/>
      <c r="L101" s="30"/>
    </row>
    <row r="102" ht="23.25" customHeight="1" spans="2:12">
      <c r="B102" s="616">
        <v>2013</v>
      </c>
      <c r="C102" s="617"/>
      <c r="D102" s="617"/>
      <c r="E102" s="617"/>
      <c r="F102" s="617"/>
      <c r="G102" s="617"/>
      <c r="H102" s="618"/>
      <c r="I102" s="524"/>
      <c r="J102" s="162"/>
      <c r="K102" s="162"/>
      <c r="L102" s="30"/>
    </row>
    <row r="103" ht="23.25" customHeight="1" spans="2:12">
      <c r="B103" s="145" t="s">
        <v>460</v>
      </c>
      <c r="C103" s="535">
        <v>6000</v>
      </c>
      <c r="D103" s="606">
        <v>4</v>
      </c>
      <c r="E103" s="535">
        <v>4</v>
      </c>
      <c r="F103" s="236">
        <v>4</v>
      </c>
      <c r="G103" s="236">
        <v>0</v>
      </c>
      <c r="H103" s="535">
        <v>2</v>
      </c>
      <c r="I103" s="524"/>
      <c r="J103" s="394"/>
      <c r="K103" s="45"/>
      <c r="L103" s="30"/>
    </row>
    <row r="104" ht="23.25" customHeight="1" spans="2:12">
      <c r="B104" s="145" t="s">
        <v>461</v>
      </c>
      <c r="C104" s="535">
        <v>6000</v>
      </c>
      <c r="D104" s="606">
        <v>2</v>
      </c>
      <c r="E104" s="535">
        <v>2</v>
      </c>
      <c r="F104" s="236">
        <v>2</v>
      </c>
      <c r="G104" s="236">
        <v>0</v>
      </c>
      <c r="H104" s="535">
        <v>2</v>
      </c>
      <c r="I104" s="524"/>
      <c r="J104" s="406"/>
      <c r="K104" s="45"/>
      <c r="L104" s="30"/>
    </row>
    <row r="105" ht="23.25" customHeight="1" spans="2:12">
      <c r="B105" s="145" t="s">
        <v>478</v>
      </c>
      <c r="C105" s="535">
        <v>6000</v>
      </c>
      <c r="D105" s="606">
        <v>4</v>
      </c>
      <c r="E105" s="535">
        <v>4</v>
      </c>
      <c r="F105" s="236">
        <v>4</v>
      </c>
      <c r="G105" s="236">
        <v>1</v>
      </c>
      <c r="H105" s="535">
        <v>0</v>
      </c>
      <c r="I105" s="524"/>
      <c r="J105" s="176"/>
      <c r="K105" s="369"/>
      <c r="L105" s="30"/>
    </row>
    <row r="106" ht="23.25" customHeight="1" spans="2:12">
      <c r="B106" s="145" t="s">
        <v>465</v>
      </c>
      <c r="C106" s="535">
        <v>8640</v>
      </c>
      <c r="D106" s="606">
        <v>4</v>
      </c>
      <c r="E106" s="535">
        <v>4</v>
      </c>
      <c r="F106" s="236">
        <v>4</v>
      </c>
      <c r="G106" s="236">
        <v>0</v>
      </c>
      <c r="H106" s="536">
        <v>0</v>
      </c>
      <c r="I106" s="524"/>
      <c r="J106" s="176"/>
      <c r="K106" s="369"/>
      <c r="L106" s="30"/>
    </row>
    <row r="107" ht="23.25" customHeight="1" spans="2:12">
      <c r="B107" s="145" t="s">
        <v>466</v>
      </c>
      <c r="C107" s="535">
        <v>5760</v>
      </c>
      <c r="D107" s="606">
        <v>10</v>
      </c>
      <c r="E107" s="535">
        <v>10</v>
      </c>
      <c r="F107" s="236">
        <v>10</v>
      </c>
      <c r="G107" s="236">
        <v>0</v>
      </c>
      <c r="H107" s="611">
        <v>8</v>
      </c>
      <c r="I107" s="524"/>
      <c r="J107" s="171"/>
      <c r="K107" s="369"/>
      <c r="L107" s="30"/>
    </row>
    <row r="108" ht="23.25" customHeight="1" spans="2:12">
      <c r="B108" s="619" t="s">
        <v>485</v>
      </c>
      <c r="C108" s="620"/>
      <c r="D108" s="621">
        <f>SUM(D103:D107)</f>
        <v>24</v>
      </c>
      <c r="E108" s="640">
        <f>SUM(E103:E107)</f>
        <v>24</v>
      </c>
      <c r="F108" s="640">
        <f>SUM(F103:F107)</f>
        <v>24</v>
      </c>
      <c r="G108" s="640">
        <f>SUM(G103:G107)</f>
        <v>1</v>
      </c>
      <c r="H108" s="641">
        <f>SUM(H103:H107)</f>
        <v>12</v>
      </c>
      <c r="I108" s="524"/>
      <c r="J108" s="176"/>
      <c r="K108" s="369"/>
      <c r="L108" s="30"/>
    </row>
    <row r="109" ht="23.25" customHeight="1" spans="2:12">
      <c r="B109" s="616">
        <v>2012</v>
      </c>
      <c r="C109" s="617"/>
      <c r="D109" s="617"/>
      <c r="E109" s="617"/>
      <c r="F109" s="617"/>
      <c r="G109" s="617"/>
      <c r="H109" s="618"/>
      <c r="I109" s="524"/>
      <c r="J109" s="176"/>
      <c r="K109" s="369"/>
      <c r="L109" s="30"/>
    </row>
    <row r="110" ht="23.25" customHeight="1" spans="2:12">
      <c r="B110" s="145" t="s">
        <v>460</v>
      </c>
      <c r="C110" s="535">
        <v>6000</v>
      </c>
      <c r="D110" s="606">
        <v>4</v>
      </c>
      <c r="E110" s="535">
        <v>3</v>
      </c>
      <c r="F110" s="236">
        <v>7</v>
      </c>
      <c r="G110" s="236">
        <v>1</v>
      </c>
      <c r="H110" s="535">
        <v>5</v>
      </c>
      <c r="I110" s="524"/>
      <c r="J110" s="171"/>
      <c r="K110" s="369"/>
      <c r="L110" s="30"/>
    </row>
    <row r="111" ht="23.25" customHeight="1" spans="2:12">
      <c r="B111" s="145" t="s">
        <v>461</v>
      </c>
      <c r="C111" s="535">
        <v>6000</v>
      </c>
      <c r="D111" s="606">
        <v>1</v>
      </c>
      <c r="E111" s="535">
        <v>2</v>
      </c>
      <c r="F111" s="236">
        <v>4</v>
      </c>
      <c r="G111" s="236" t="s">
        <v>130</v>
      </c>
      <c r="H111" s="535">
        <v>1</v>
      </c>
      <c r="I111" s="524"/>
      <c r="J111" s="171"/>
      <c r="K111" s="369"/>
      <c r="L111" s="30"/>
    </row>
    <row r="112" ht="23.25" customHeight="1" spans="2:12">
      <c r="B112" s="145" t="s">
        <v>478</v>
      </c>
      <c r="C112" s="535">
        <v>6000</v>
      </c>
      <c r="D112" s="606">
        <v>4</v>
      </c>
      <c r="E112" s="535">
        <v>4</v>
      </c>
      <c r="F112" s="236">
        <v>4</v>
      </c>
      <c r="G112" s="236" t="s">
        <v>130</v>
      </c>
      <c r="H112" s="535">
        <v>2</v>
      </c>
      <c r="I112" s="524"/>
      <c r="J112" s="645"/>
      <c r="K112" s="446"/>
      <c r="L112" s="30"/>
    </row>
    <row r="113" ht="23.25" customHeight="1" spans="2:12">
      <c r="B113" s="145" t="s">
        <v>465</v>
      </c>
      <c r="C113" s="535">
        <v>8640</v>
      </c>
      <c r="D113" s="606">
        <v>3</v>
      </c>
      <c r="E113" s="535">
        <v>4</v>
      </c>
      <c r="F113" s="236">
        <v>5</v>
      </c>
      <c r="G113" s="236" t="s">
        <v>130</v>
      </c>
      <c r="H113" s="536" t="s">
        <v>130</v>
      </c>
      <c r="I113" s="524"/>
      <c r="J113" s="162"/>
      <c r="K113" s="162"/>
      <c r="L113" s="30"/>
    </row>
    <row r="114" ht="23.25" customHeight="1" spans="2:12">
      <c r="B114" s="145" t="s">
        <v>466</v>
      </c>
      <c r="C114" s="535">
        <v>5760</v>
      </c>
      <c r="D114" s="606">
        <v>10</v>
      </c>
      <c r="E114" s="535">
        <v>10</v>
      </c>
      <c r="F114" s="236">
        <v>20</v>
      </c>
      <c r="G114" s="236" t="s">
        <v>130</v>
      </c>
      <c r="H114" s="611">
        <v>5</v>
      </c>
      <c r="I114" s="524"/>
      <c r="J114" s="162"/>
      <c r="K114" s="162"/>
      <c r="L114" s="30"/>
    </row>
    <row r="115" ht="23.25" customHeight="1" spans="2:12">
      <c r="B115" s="619" t="s">
        <v>486</v>
      </c>
      <c r="C115" s="620"/>
      <c r="D115" s="621">
        <f>SUM(D110:D114)</f>
        <v>22</v>
      </c>
      <c r="E115" s="640">
        <f>SUM(E110:E114)</f>
        <v>23</v>
      </c>
      <c r="F115" s="640">
        <f>SUM(F110:F114)</f>
        <v>40</v>
      </c>
      <c r="G115" s="640">
        <f>SUM(G110:G114)</f>
        <v>1</v>
      </c>
      <c r="H115" s="641">
        <f>SUM(H110:H114)</f>
        <v>13</v>
      </c>
      <c r="I115" s="524"/>
      <c r="J115" s="162"/>
      <c r="K115" s="162"/>
      <c r="L115" s="30"/>
    </row>
    <row r="116" ht="23.25" customHeight="1" spans="2:12">
      <c r="B116" s="616">
        <v>2011</v>
      </c>
      <c r="C116" s="617"/>
      <c r="D116" s="617"/>
      <c r="E116" s="617"/>
      <c r="F116" s="617"/>
      <c r="G116" s="617"/>
      <c r="H116" s="618"/>
      <c r="I116" s="524"/>
      <c r="J116" s="394"/>
      <c r="K116" s="45"/>
      <c r="L116" s="30"/>
    </row>
    <row r="117" ht="23.25" customHeight="1" spans="2:12">
      <c r="B117" s="220" t="s">
        <v>460</v>
      </c>
      <c r="C117" s="535">
        <v>6000</v>
      </c>
      <c r="D117" s="606">
        <v>4</v>
      </c>
      <c r="E117" s="606">
        <v>4</v>
      </c>
      <c r="F117" s="606">
        <v>8</v>
      </c>
      <c r="G117" s="606" t="s">
        <v>130</v>
      </c>
      <c r="H117" s="642" t="s">
        <v>130</v>
      </c>
      <c r="I117" s="524"/>
      <c r="J117" s="406"/>
      <c r="K117" s="45"/>
      <c r="L117" s="30"/>
    </row>
    <row r="118" ht="23.25" customHeight="1" spans="2:12">
      <c r="B118" s="220" t="s">
        <v>461</v>
      </c>
      <c r="C118" s="535">
        <v>6000</v>
      </c>
      <c r="D118" s="606">
        <v>2</v>
      </c>
      <c r="E118" s="606">
        <v>2</v>
      </c>
      <c r="F118" s="606">
        <v>4</v>
      </c>
      <c r="G118" s="606" t="s">
        <v>130</v>
      </c>
      <c r="H118" s="642">
        <v>1</v>
      </c>
      <c r="I118" s="524"/>
      <c r="J118" s="176"/>
      <c r="K118" s="369"/>
      <c r="L118" s="30"/>
    </row>
    <row r="119" ht="23.25" customHeight="1" spans="2:12">
      <c r="B119" s="220" t="s">
        <v>478</v>
      </c>
      <c r="C119" s="535">
        <v>6000</v>
      </c>
      <c r="D119" s="606">
        <v>4</v>
      </c>
      <c r="E119" s="606">
        <v>2</v>
      </c>
      <c r="F119" s="606">
        <v>3</v>
      </c>
      <c r="G119" s="606">
        <v>2</v>
      </c>
      <c r="H119" s="642" t="s">
        <v>130</v>
      </c>
      <c r="I119" s="524"/>
      <c r="J119" s="176"/>
      <c r="K119" s="369"/>
      <c r="L119" s="30"/>
    </row>
    <row r="120" ht="23.25" customHeight="1" spans="2:12">
      <c r="B120" s="220" t="s">
        <v>465</v>
      </c>
      <c r="C120" s="535">
        <v>8640</v>
      </c>
      <c r="D120" s="606">
        <v>4</v>
      </c>
      <c r="E120" s="606">
        <v>1</v>
      </c>
      <c r="F120" s="606">
        <v>1</v>
      </c>
      <c r="G120" s="606" t="s">
        <v>130</v>
      </c>
      <c r="H120" s="642" t="s">
        <v>130</v>
      </c>
      <c r="I120" s="524"/>
      <c r="J120" s="176"/>
      <c r="K120" s="369"/>
      <c r="L120" s="30"/>
    </row>
    <row r="121" ht="23.25" customHeight="1" spans="2:12">
      <c r="B121" s="220" t="s">
        <v>466</v>
      </c>
      <c r="C121" s="535">
        <v>5760</v>
      </c>
      <c r="D121" s="606">
        <v>10</v>
      </c>
      <c r="E121" s="606">
        <v>10</v>
      </c>
      <c r="F121" s="606">
        <v>15</v>
      </c>
      <c r="G121" s="606" t="s">
        <v>130</v>
      </c>
      <c r="H121" s="642" t="s">
        <v>130</v>
      </c>
      <c r="I121" s="524"/>
      <c r="J121" s="176"/>
      <c r="K121" s="369"/>
      <c r="L121" s="30"/>
    </row>
    <row r="122" ht="23.25" customHeight="1" spans="2:12">
      <c r="B122" s="619" t="s">
        <v>487</v>
      </c>
      <c r="C122" s="620"/>
      <c r="D122" s="621">
        <f>SUM(D117:D121)</f>
        <v>24</v>
      </c>
      <c r="E122" s="640">
        <f>SUM(E117:E121)</f>
        <v>19</v>
      </c>
      <c r="F122" s="640">
        <f>SUM(F117:F121)</f>
        <v>31</v>
      </c>
      <c r="G122" s="640">
        <f>SUM(G117:G121)</f>
        <v>2</v>
      </c>
      <c r="H122" s="641">
        <f>SUM(H117:H121)</f>
        <v>1</v>
      </c>
      <c r="I122" s="524"/>
      <c r="J122" s="176"/>
      <c r="K122" s="369"/>
      <c r="L122" s="30"/>
    </row>
    <row r="123" ht="23.25" customHeight="1" spans="2:12">
      <c r="B123" s="616">
        <v>2010</v>
      </c>
      <c r="C123" s="617"/>
      <c r="D123" s="617"/>
      <c r="E123" s="617"/>
      <c r="F123" s="617"/>
      <c r="G123" s="617"/>
      <c r="H123" s="618"/>
      <c r="I123" s="524"/>
      <c r="J123" s="176"/>
      <c r="K123" s="369"/>
      <c r="L123" s="30"/>
    </row>
    <row r="124" ht="23.25" customHeight="1" spans="2:12">
      <c r="B124" s="145" t="s">
        <v>460</v>
      </c>
      <c r="C124" s="535">
        <v>6000</v>
      </c>
      <c r="D124" s="534">
        <v>4</v>
      </c>
      <c r="E124" s="535">
        <v>4</v>
      </c>
      <c r="F124" s="535">
        <v>4</v>
      </c>
      <c r="G124" s="236" t="s">
        <v>130</v>
      </c>
      <c r="H124" s="643" t="s">
        <v>130</v>
      </c>
      <c r="I124" s="524"/>
      <c r="J124" s="645"/>
      <c r="K124" s="446"/>
      <c r="L124" s="30"/>
    </row>
    <row r="125" ht="23.25" customHeight="1" spans="2:12">
      <c r="B125" s="608" t="s">
        <v>461</v>
      </c>
      <c r="C125" s="535">
        <v>6000</v>
      </c>
      <c r="D125" s="534">
        <v>2</v>
      </c>
      <c r="E125" s="535">
        <v>2</v>
      </c>
      <c r="F125" s="535">
        <v>2</v>
      </c>
      <c r="G125" s="236" t="s">
        <v>130</v>
      </c>
      <c r="H125" s="536" t="s">
        <v>130</v>
      </c>
      <c r="I125" s="524"/>
      <c r="J125" s="162"/>
      <c r="K125" s="162"/>
      <c r="L125" s="30"/>
    </row>
    <row r="126" ht="23.25" customHeight="1" spans="2:12">
      <c r="B126" s="608" t="s">
        <v>478</v>
      </c>
      <c r="C126" s="535">
        <v>6000</v>
      </c>
      <c r="D126" s="534">
        <v>4</v>
      </c>
      <c r="E126" s="535">
        <v>1</v>
      </c>
      <c r="F126" s="535">
        <v>1</v>
      </c>
      <c r="G126" s="236" t="s">
        <v>130</v>
      </c>
      <c r="H126" s="536" t="s">
        <v>130</v>
      </c>
      <c r="I126" s="524"/>
      <c r="J126" s="162"/>
      <c r="K126" s="162"/>
      <c r="L126" s="30"/>
    </row>
    <row r="127" ht="23.25" customHeight="1" spans="2:12">
      <c r="B127" s="608" t="s">
        <v>466</v>
      </c>
      <c r="C127" s="535">
        <v>5760</v>
      </c>
      <c r="D127" s="534">
        <v>8</v>
      </c>
      <c r="E127" s="535">
        <v>8</v>
      </c>
      <c r="F127" s="535">
        <v>8</v>
      </c>
      <c r="G127" s="236">
        <v>3</v>
      </c>
      <c r="H127" s="536" t="s">
        <v>130</v>
      </c>
      <c r="I127" s="340"/>
      <c r="J127" s="295"/>
      <c r="K127" s="646"/>
      <c r="L127" s="30"/>
    </row>
    <row r="128" ht="23.25" customHeight="1" spans="2:12">
      <c r="B128" s="619" t="s">
        <v>488</v>
      </c>
      <c r="C128" s="620"/>
      <c r="D128" s="621">
        <f>SUM(D124:D127)</f>
        <v>18</v>
      </c>
      <c r="E128" s="640">
        <f>SUM(E124:E127)</f>
        <v>15</v>
      </c>
      <c r="F128" s="640">
        <f>SUM(F124:F127)</f>
        <v>15</v>
      </c>
      <c r="G128" s="640">
        <f>SUM(G124:G127)</f>
        <v>3</v>
      </c>
      <c r="H128" s="641" t="s">
        <v>130</v>
      </c>
      <c r="I128" s="238"/>
      <c r="J128" s="406"/>
      <c r="K128" s="45"/>
      <c r="L128" s="30"/>
    </row>
    <row r="129" ht="23.25" customHeight="1" spans="2:12">
      <c r="B129" s="35" t="s">
        <v>134</v>
      </c>
      <c r="C129" s="67"/>
      <c r="D129" s="67"/>
      <c r="E129" s="39"/>
      <c r="F129" s="39"/>
      <c r="G129" s="39"/>
      <c r="H129" s="527"/>
      <c r="I129" s="527"/>
      <c r="J129" s="171"/>
      <c r="K129" s="369"/>
      <c r="L129" s="30"/>
    </row>
    <row r="130" ht="23.25" customHeight="1" spans="2:12">
      <c r="B130" s="67" t="s">
        <v>120</v>
      </c>
      <c r="C130" s="67"/>
      <c r="D130" s="67"/>
      <c r="E130" s="39"/>
      <c r="F130" s="39"/>
      <c r="G130" s="39"/>
      <c r="H130" s="527"/>
      <c r="I130" s="527"/>
      <c r="J130" s="171"/>
      <c r="K130" s="369"/>
      <c r="L130" s="30"/>
    </row>
    <row r="131" ht="23.25" customHeight="1" spans="2:12">
      <c r="B131" s="67" t="s">
        <v>489</v>
      </c>
      <c r="C131" s="67"/>
      <c r="D131" s="67"/>
      <c r="E131" s="39"/>
      <c r="F131" s="39"/>
      <c r="G131" s="39"/>
      <c r="H131" s="527"/>
      <c r="I131" s="527"/>
      <c r="J131" s="645"/>
      <c r="K131" s="369"/>
      <c r="L131" s="30"/>
    </row>
    <row r="132" ht="23.25" customHeight="1" spans="2:12">
      <c r="B132" s="67" t="s">
        <v>490</v>
      </c>
      <c r="C132" s="67"/>
      <c r="D132" s="67"/>
      <c r="E132" s="39"/>
      <c r="F132" s="39"/>
      <c r="G132" s="39"/>
      <c r="H132" s="527"/>
      <c r="I132" s="527"/>
      <c r="J132" s="295"/>
      <c r="K132" s="39"/>
      <c r="L132" s="30"/>
    </row>
    <row r="133" ht="28.5" customHeight="1" spans="2:12">
      <c r="B133" s="647" t="s">
        <v>491</v>
      </c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ht="23.25" customHeight="1" spans="2:12">
      <c r="B134" s="648" t="s">
        <v>492</v>
      </c>
      <c r="C134" s="495"/>
      <c r="D134" s="495"/>
      <c r="E134" s="495"/>
      <c r="F134" s="495"/>
      <c r="G134" s="495"/>
      <c r="H134" s="495"/>
      <c r="I134" s="495"/>
      <c r="J134" s="295"/>
      <c r="K134" s="39"/>
      <c r="L134" s="30"/>
    </row>
    <row r="135" ht="23.25" customHeight="1" spans="2:12">
      <c r="B135" s="648" t="s">
        <v>493</v>
      </c>
      <c r="C135" s="227"/>
      <c r="D135" s="227"/>
      <c r="E135" s="227"/>
      <c r="F135" s="649"/>
      <c r="G135" s="649"/>
      <c r="H135" s="649"/>
      <c r="I135" s="67"/>
      <c r="J135" s="295"/>
      <c r="K135" s="39"/>
      <c r="L135" s="30"/>
    </row>
    <row r="136" ht="23.25" customHeight="1" spans="2:12">
      <c r="B136" s="648" t="s">
        <v>494</v>
      </c>
      <c r="C136" s="227"/>
      <c r="D136" s="227"/>
      <c r="E136" s="227"/>
      <c r="F136" s="443"/>
      <c r="G136" s="443"/>
      <c r="H136" s="650"/>
      <c r="I136" s="67"/>
      <c r="J136" s="295"/>
      <c r="K136" s="39"/>
      <c r="L136" s="30"/>
    </row>
    <row r="137" ht="23.25" customHeight="1" spans="2:12">
      <c r="B137" s="227"/>
      <c r="C137" s="227"/>
      <c r="D137" s="227"/>
      <c r="E137" s="227"/>
      <c r="F137" s="443"/>
      <c r="G137" s="443"/>
      <c r="H137" s="650"/>
      <c r="I137" s="67"/>
      <c r="J137" s="295"/>
      <c r="K137" s="39"/>
      <c r="L137" s="30"/>
    </row>
    <row r="138" ht="23.25" customHeight="1" spans="2:12">
      <c r="B138" s="227"/>
      <c r="C138" s="227"/>
      <c r="D138" s="227"/>
      <c r="E138" s="227"/>
      <c r="F138" s="443"/>
      <c r="G138" s="443"/>
      <c r="H138" s="650"/>
      <c r="I138" s="67"/>
      <c r="J138" s="295"/>
      <c r="K138" s="39"/>
      <c r="L138" s="30"/>
    </row>
    <row r="139" ht="23.25" customHeight="1" spans="2:12">
      <c r="B139" s="227"/>
      <c r="C139" s="227"/>
      <c r="D139" s="227"/>
      <c r="E139" s="227"/>
      <c r="F139" s="443"/>
      <c r="G139" s="443"/>
      <c r="H139" s="650"/>
      <c r="I139" s="67"/>
      <c r="J139" s="295"/>
      <c r="K139" s="39"/>
      <c r="L139" s="30"/>
    </row>
    <row r="140" ht="23.25" customHeight="1" spans="2:12">
      <c r="B140" s="227"/>
      <c r="C140" s="227"/>
      <c r="D140" s="227"/>
      <c r="E140" s="227"/>
      <c r="F140" s="67"/>
      <c r="G140" s="67"/>
      <c r="H140" s="67"/>
      <c r="I140" s="67"/>
      <c r="J140" s="295"/>
      <c r="K140" s="39"/>
      <c r="L140" s="30"/>
    </row>
    <row r="141" ht="23.25" customHeight="1" spans="2:12">
      <c r="B141" s="651"/>
      <c r="C141" s="651"/>
      <c r="D141" s="651"/>
      <c r="E141" s="651"/>
      <c r="F141" s="18"/>
      <c r="G141" s="92"/>
      <c r="H141" s="92"/>
      <c r="I141" s="92"/>
      <c r="J141" s="181"/>
      <c r="K141" s="112"/>
      <c r="L141" s="65"/>
    </row>
    <row r="142" ht="23.25" customHeight="1" spans="2:12">
      <c r="B142" s="18"/>
      <c r="C142" s="18"/>
      <c r="D142" s="18"/>
      <c r="E142" s="18"/>
      <c r="F142" s="18"/>
      <c r="G142" s="92"/>
      <c r="H142" s="92"/>
      <c r="I142" s="92"/>
      <c r="J142" s="181"/>
      <c r="K142" s="112"/>
      <c r="L142" s="65"/>
    </row>
    <row r="143" ht="23.25" customHeight="1" spans="2:12">
      <c r="B143" s="112"/>
      <c r="C143" s="112"/>
      <c r="D143" s="112"/>
      <c r="E143" s="112"/>
      <c r="F143" s="112"/>
      <c r="G143" s="112"/>
      <c r="H143" s="112"/>
      <c r="I143" s="181"/>
      <c r="J143" s="181"/>
      <c r="K143" s="112"/>
      <c r="L143" s="65"/>
    </row>
    <row r="144" ht="23.25" customHeight="1" spans="2:12">
      <c r="B144" s="112"/>
      <c r="C144" s="112"/>
      <c r="D144" s="112"/>
      <c r="E144" s="112"/>
      <c r="F144" s="112"/>
      <c r="G144" s="112"/>
      <c r="H144" s="112"/>
      <c r="I144" s="181"/>
      <c r="J144" s="181"/>
      <c r="K144" s="112"/>
      <c r="L144" s="65"/>
    </row>
    <row r="145" ht="23.25" customHeight="1" spans="2:12">
      <c r="B145" s="112"/>
      <c r="C145" s="112"/>
      <c r="D145" s="112"/>
      <c r="E145" s="112"/>
      <c r="F145" s="112"/>
      <c r="G145" s="112"/>
      <c r="H145" s="112"/>
      <c r="I145" s="181"/>
      <c r="J145" s="181"/>
      <c r="K145" s="112"/>
      <c r="L145" s="65"/>
    </row>
    <row r="146" ht="23.25" customHeight="1" spans="2:12">
      <c r="B146" s="112"/>
      <c r="C146" s="112"/>
      <c r="D146" s="112"/>
      <c r="E146" s="112"/>
      <c r="F146" s="112"/>
      <c r="G146" s="112"/>
      <c r="H146" s="112"/>
      <c r="I146" s="181"/>
      <c r="J146" s="181"/>
      <c r="K146" s="112"/>
      <c r="L146" s="65"/>
    </row>
    <row r="147" ht="23.25" customHeight="1" spans="2:12">
      <c r="B147" s="112"/>
      <c r="C147" s="112"/>
      <c r="D147" s="112"/>
      <c r="E147" s="112"/>
      <c r="F147" s="112"/>
      <c r="G147" s="112"/>
      <c r="H147" s="112"/>
      <c r="I147" s="181"/>
      <c r="J147" s="181"/>
      <c r="K147" s="112"/>
      <c r="L147" s="65"/>
    </row>
    <row r="148" ht="23.25" customHeight="1" spans="2:1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65"/>
    </row>
    <row r="149" ht="23.25" customHeight="1" spans="2:1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65"/>
    </row>
    <row r="150" ht="23.25" customHeight="1" spans="2:1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65"/>
    </row>
    <row r="151" ht="23.25" customHeight="1" spans="2:1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65"/>
    </row>
    <row r="152" ht="23.25" customHeight="1" spans="2:1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65"/>
    </row>
    <row r="153" ht="23.25" customHeight="1" spans="2:1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65"/>
    </row>
    <row r="154" ht="23.25" customHeight="1" spans="2:1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65"/>
    </row>
    <row r="155" ht="23.25" customHeight="1" spans="2:1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65"/>
    </row>
    <row r="156" ht="23.25" customHeight="1" spans="2:1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65"/>
    </row>
    <row r="157" ht="23.25" customHeight="1" spans="2:1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65"/>
    </row>
    <row r="158" ht="23.25" customHeight="1" spans="2:1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65"/>
    </row>
    <row r="159" ht="23.25" customHeight="1" spans="2:1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65"/>
    </row>
    <row r="160" ht="23.25" customHeight="1" spans="2:1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65"/>
    </row>
    <row r="161" ht="23.25" customHeight="1" spans="2:1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65"/>
    </row>
    <row r="162" ht="23.25" customHeight="1" spans="2:1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65"/>
    </row>
    <row r="163" ht="23.25" customHeight="1" spans="2:1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65"/>
    </row>
    <row r="164" ht="23.25" customHeight="1" spans="2:1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 spans="2:1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ht="23.25" customHeight="1" spans="2:1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ht="23.25" customHeight="1" spans="2:1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ht="23.25" customHeight="1" spans="2:1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</row>
    <row r="228" ht="23.25" customHeight="1" spans="2:1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</row>
    <row r="229" ht="23.25" customHeight="1" spans="2:1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</row>
    <row r="230" ht="23.25" customHeight="1" spans="2:1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</row>
    <row r="231" ht="23.25" customHeight="1" spans="2:1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</row>
    <row r="232" ht="23.25" customHeight="1" spans="2:1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</row>
    <row r="233" ht="23.25" customHeight="1" spans="2:1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</row>
    <row r="234" ht="23.25" customHeight="1" spans="2:1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</row>
    <row r="235" ht="23.25" customHeight="1" spans="2:1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ht="23.25" customHeight="1" spans="2:1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</row>
    <row r="237" ht="23.25" customHeight="1" spans="2:1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</row>
    <row r="238" ht="23.25" customHeight="1" spans="2:1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</row>
    <row r="239" ht="23.25" customHeight="1" spans="2:1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</row>
    <row r="240" ht="23.25" customHeight="1" spans="2:1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</row>
    <row r="241" ht="23.25" customHeight="1" spans="2:1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</row>
    <row r="242" ht="23.25" customHeight="1" spans="2:1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</row>
    <row r="243" ht="23.25" customHeight="1" spans="2:1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</row>
    <row r="244" ht="23.25" customHeight="1" spans="2:1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</row>
    <row r="245" ht="23.25" customHeight="1" spans="2:1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</row>
    <row r="246" ht="23.25" customHeight="1" spans="2:1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</row>
    <row r="247" ht="23.25" customHeight="1" spans="2:1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</row>
    <row r="248" ht="23.25" customHeight="1" spans="2:12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</row>
    <row r="249" ht="23.25" customHeight="1" spans="2:12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</row>
    <row r="250" ht="23.25" customHeight="1" spans="2:12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</row>
    <row r="251" ht="23.25" customHeight="1" spans="2:12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</row>
    <row r="252" ht="23.25" customHeight="1" spans="2:1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</row>
    <row r="253" ht="23.25" customHeight="1" spans="2:12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</row>
    <row r="254" ht="23.25" customHeight="1" spans="2:12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</row>
    <row r="255" ht="23.25" customHeight="1" spans="2:12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</row>
    <row r="256" ht="23.25" customHeight="1" spans="2:12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</row>
    <row r="257" ht="23.25" customHeight="1" spans="2:12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</row>
    <row r="258" ht="23.25" customHeight="1" spans="2:12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</row>
    <row r="259" ht="23.25" customHeight="1" spans="2:12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</row>
    <row r="260" ht="23.25" customHeight="1" spans="2:12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</row>
    <row r="261" ht="23.25" customHeight="1" spans="2:12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</row>
    <row r="262" ht="23.25" customHeight="1" spans="2:12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</row>
    <row r="263" ht="23.25" customHeight="1" spans="2:12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</row>
    <row r="264" ht="23.25" customHeight="1" spans="2:12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</row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</sheetData>
  <mergeCells count="1">
    <mergeCell ref="B133:L133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L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565" t="s">
        <v>495</v>
      </c>
      <c r="B12" s="566"/>
      <c r="C12" s="566"/>
      <c r="D12" s="566"/>
      <c r="E12" s="566"/>
      <c r="F12" s="567"/>
      <c r="G12" s="565" t="s">
        <v>496</v>
      </c>
      <c r="H12" s="566"/>
      <c r="I12" s="566"/>
      <c r="J12" s="566"/>
      <c r="K12" s="567"/>
    </row>
    <row r="13" ht="23.25" customHeight="1" spans="1:11">
      <c r="A13" s="568"/>
      <c r="B13" s="569"/>
      <c r="C13" s="569"/>
      <c r="D13" s="569"/>
      <c r="E13" s="570"/>
      <c r="F13" s="571"/>
      <c r="G13" s="568"/>
      <c r="H13" s="570"/>
      <c r="I13" s="570"/>
      <c r="J13" s="570"/>
      <c r="K13" s="571"/>
    </row>
    <row r="14" ht="23.25" customHeight="1" spans="1:11">
      <c r="A14" s="572"/>
      <c r="B14" s="573"/>
      <c r="C14" s="574"/>
      <c r="D14" s="574"/>
      <c r="E14" s="65"/>
      <c r="F14" s="575"/>
      <c r="G14" s="572"/>
      <c r="H14" s="65"/>
      <c r="I14" s="65"/>
      <c r="J14" s="65"/>
      <c r="K14" s="575"/>
    </row>
    <row r="15" ht="23.25" customHeight="1" spans="1:11">
      <c r="A15" s="572"/>
      <c r="B15" s="576"/>
      <c r="C15" s="577"/>
      <c r="D15" s="577"/>
      <c r="E15" s="65"/>
      <c r="F15" s="575"/>
      <c r="G15" s="572"/>
      <c r="H15" s="65"/>
      <c r="I15" s="65"/>
      <c r="J15" s="65"/>
      <c r="K15" s="575"/>
    </row>
    <row r="16" ht="23.25" customHeight="1" spans="1:11">
      <c r="A16" s="572"/>
      <c r="B16" s="578"/>
      <c r="C16" s="577"/>
      <c r="D16" s="577"/>
      <c r="E16" s="65"/>
      <c r="F16" s="575"/>
      <c r="G16" s="572"/>
      <c r="H16" s="65"/>
      <c r="I16" s="65"/>
      <c r="J16" s="65"/>
      <c r="K16" s="575"/>
    </row>
    <row r="17" ht="23.25" customHeight="1" spans="1:11">
      <c r="A17" s="572"/>
      <c r="B17" s="574"/>
      <c r="C17" s="577"/>
      <c r="D17" s="577"/>
      <c r="E17" s="65"/>
      <c r="F17" s="575"/>
      <c r="G17" s="572"/>
      <c r="H17" s="65"/>
      <c r="I17" s="65"/>
      <c r="J17" s="65"/>
      <c r="K17" s="575"/>
    </row>
    <row r="18" ht="23.25" customHeight="1" spans="1:11">
      <c r="A18" s="572"/>
      <c r="B18" s="574"/>
      <c r="C18" s="577"/>
      <c r="D18" s="577"/>
      <c r="E18" s="65"/>
      <c r="F18" s="575"/>
      <c r="G18" s="572"/>
      <c r="H18" s="65"/>
      <c r="I18" s="65"/>
      <c r="J18" s="65"/>
      <c r="K18" s="575"/>
    </row>
    <row r="19" ht="23.25" customHeight="1" spans="1:11">
      <c r="A19" s="572"/>
      <c r="B19" s="574"/>
      <c r="C19" s="574"/>
      <c r="D19" s="574"/>
      <c r="E19" s="65"/>
      <c r="F19" s="575"/>
      <c r="G19" s="572"/>
      <c r="H19" s="65"/>
      <c r="I19" s="65"/>
      <c r="J19" s="65"/>
      <c r="K19" s="575"/>
    </row>
    <row r="20" ht="23.25" customHeight="1" spans="1:11">
      <c r="A20" s="572"/>
      <c r="B20" s="343"/>
      <c r="C20" s="579"/>
      <c r="D20" s="579"/>
      <c r="E20" s="65"/>
      <c r="F20" s="575"/>
      <c r="G20" s="572"/>
      <c r="H20" s="65"/>
      <c r="I20" s="65"/>
      <c r="J20" s="65"/>
      <c r="K20" s="575"/>
    </row>
    <row r="21" ht="23.25" customHeight="1" spans="1:11">
      <c r="A21" s="572"/>
      <c r="B21" s="65"/>
      <c r="C21" s="65"/>
      <c r="D21" s="65"/>
      <c r="E21" s="65"/>
      <c r="F21" s="575"/>
      <c r="G21" s="572"/>
      <c r="H21" s="65"/>
      <c r="I21" s="65"/>
      <c r="J21" s="65"/>
      <c r="K21" s="575"/>
    </row>
    <row r="22" ht="23.25" customHeight="1" spans="1:11">
      <c r="A22" s="572"/>
      <c r="B22" s="65"/>
      <c r="C22" s="65"/>
      <c r="D22" s="65"/>
      <c r="E22" s="65"/>
      <c r="F22" s="575"/>
      <c r="G22" s="572"/>
      <c r="H22" s="65"/>
      <c r="I22" s="65"/>
      <c r="J22" s="65"/>
      <c r="K22" s="575"/>
    </row>
    <row r="23" ht="23.25" customHeight="1" spans="1:11">
      <c r="A23" s="572"/>
      <c r="B23" s="580"/>
      <c r="C23" s="581"/>
      <c r="D23" s="112"/>
      <c r="E23" s="582"/>
      <c r="F23" s="583"/>
      <c r="G23" s="584"/>
      <c r="H23" s="585"/>
      <c r="I23" s="65"/>
      <c r="J23" s="65"/>
      <c r="K23" s="575"/>
    </row>
    <row r="24" ht="23.25" customHeight="1" spans="1:11">
      <c r="A24" s="572"/>
      <c r="B24" s="586"/>
      <c r="C24" s="73"/>
      <c r="D24" s="73"/>
      <c r="E24" s="73"/>
      <c r="F24" s="587"/>
      <c r="G24" s="588"/>
      <c r="H24" s="73"/>
      <c r="I24" s="65"/>
      <c r="J24" s="65"/>
      <c r="K24" s="575"/>
    </row>
    <row r="25" ht="23.25" customHeight="1" spans="1:11">
      <c r="A25" s="572"/>
      <c r="B25" s="112"/>
      <c r="C25" s="589"/>
      <c r="D25" s="590"/>
      <c r="E25" s="590"/>
      <c r="F25" s="591"/>
      <c r="G25" s="592"/>
      <c r="H25" s="547"/>
      <c r="I25" s="65"/>
      <c r="J25" s="65"/>
      <c r="K25" s="575"/>
    </row>
    <row r="26" ht="23.25" customHeight="1" spans="1:11">
      <c r="A26" s="572"/>
      <c r="B26" s="112"/>
      <c r="C26" s="589"/>
      <c r="D26" s="590"/>
      <c r="E26" s="590"/>
      <c r="F26" s="591"/>
      <c r="G26" s="592"/>
      <c r="H26" s="547"/>
      <c r="I26" s="65"/>
      <c r="J26" s="65"/>
      <c r="K26" s="575"/>
    </row>
    <row r="27" ht="23.25" customHeight="1" spans="1:11">
      <c r="A27" s="593" t="s">
        <v>134</v>
      </c>
      <c r="B27" s="594"/>
      <c r="C27" s="595"/>
      <c r="D27" s="596"/>
      <c r="E27" s="596"/>
      <c r="F27" s="597"/>
      <c r="G27" s="593" t="s">
        <v>134</v>
      </c>
      <c r="H27" s="598"/>
      <c r="I27" s="599"/>
      <c r="J27" s="599"/>
      <c r="K27" s="600"/>
    </row>
    <row r="28" ht="50.1" customHeight="1" spans="1:11">
      <c r="A28" s="565" t="s">
        <v>497</v>
      </c>
      <c r="B28" s="566"/>
      <c r="C28" s="566"/>
      <c r="D28" s="566"/>
      <c r="E28" s="566"/>
      <c r="F28" s="567"/>
      <c r="G28" s="565" t="s">
        <v>498</v>
      </c>
      <c r="H28" s="566"/>
      <c r="I28" s="566"/>
      <c r="J28" s="566"/>
      <c r="K28" s="567"/>
    </row>
    <row r="29" ht="23.25" customHeight="1" spans="1:11">
      <c r="A29" s="568"/>
      <c r="B29" s="569"/>
      <c r="C29" s="569"/>
      <c r="D29" s="569"/>
      <c r="E29" s="570"/>
      <c r="F29" s="571"/>
      <c r="G29" s="568"/>
      <c r="H29" s="570"/>
      <c r="I29" s="570"/>
      <c r="J29" s="570"/>
      <c r="K29" s="571"/>
    </row>
    <row r="30" ht="23.25" customHeight="1" spans="1:11">
      <c r="A30" s="572"/>
      <c r="B30" s="573"/>
      <c r="C30" s="574"/>
      <c r="D30" s="574"/>
      <c r="E30" s="65"/>
      <c r="F30" s="575"/>
      <c r="G30" s="572"/>
      <c r="H30" s="65"/>
      <c r="I30" s="65"/>
      <c r="J30" s="65"/>
      <c r="K30" s="575"/>
    </row>
    <row r="31" ht="23.25" customHeight="1" spans="1:11">
      <c r="A31" s="572"/>
      <c r="B31" s="576"/>
      <c r="C31" s="577"/>
      <c r="D31" s="577"/>
      <c r="E31" s="65"/>
      <c r="F31" s="575"/>
      <c r="G31" s="572"/>
      <c r="H31" s="65"/>
      <c r="I31" s="65"/>
      <c r="J31" s="65"/>
      <c r="K31" s="575"/>
    </row>
    <row r="32" ht="23.25" customHeight="1" spans="1:11">
      <c r="A32" s="572"/>
      <c r="B32" s="578"/>
      <c r="C32" s="577"/>
      <c r="D32" s="577"/>
      <c r="E32" s="65"/>
      <c r="F32" s="575"/>
      <c r="G32" s="572"/>
      <c r="H32" s="65"/>
      <c r="I32" s="65"/>
      <c r="J32" s="65"/>
      <c r="K32" s="575"/>
    </row>
    <row r="33" ht="23.25" customHeight="1" spans="1:11">
      <c r="A33" s="572"/>
      <c r="B33" s="574"/>
      <c r="C33" s="577"/>
      <c r="D33" s="577"/>
      <c r="E33" s="65"/>
      <c r="F33" s="575"/>
      <c r="G33" s="572"/>
      <c r="H33" s="65"/>
      <c r="I33" s="65"/>
      <c r="J33" s="65"/>
      <c r="K33" s="575"/>
    </row>
    <row r="34" ht="23.25" customHeight="1" spans="1:11">
      <c r="A34" s="572"/>
      <c r="B34" s="574"/>
      <c r="C34" s="577"/>
      <c r="D34" s="577"/>
      <c r="E34" s="65"/>
      <c r="F34" s="575"/>
      <c r="G34" s="572"/>
      <c r="H34" s="65"/>
      <c r="I34" s="65"/>
      <c r="J34" s="65"/>
      <c r="K34" s="575"/>
    </row>
    <row r="35" ht="23.25" customHeight="1" spans="1:11">
      <c r="A35" s="572"/>
      <c r="B35" s="574"/>
      <c r="C35" s="574"/>
      <c r="D35" s="574"/>
      <c r="E35" s="65"/>
      <c r="F35" s="575"/>
      <c r="G35" s="572"/>
      <c r="H35" s="65"/>
      <c r="I35" s="65"/>
      <c r="J35" s="65"/>
      <c r="K35" s="575"/>
    </row>
    <row r="36" ht="23.25" customHeight="1" spans="1:11">
      <c r="A36" s="572"/>
      <c r="B36" s="343"/>
      <c r="C36" s="579"/>
      <c r="D36" s="579"/>
      <c r="E36" s="65"/>
      <c r="F36" s="575"/>
      <c r="G36" s="572"/>
      <c r="H36" s="65"/>
      <c r="I36" s="65"/>
      <c r="J36" s="65"/>
      <c r="K36" s="575"/>
    </row>
    <row r="37" ht="23.25" customHeight="1" spans="1:11">
      <c r="A37" s="572"/>
      <c r="B37" s="65"/>
      <c r="C37" s="65"/>
      <c r="D37" s="65"/>
      <c r="E37" s="65"/>
      <c r="F37" s="575"/>
      <c r="G37" s="572"/>
      <c r="H37" s="65"/>
      <c r="I37" s="65"/>
      <c r="J37" s="65"/>
      <c r="K37" s="575"/>
    </row>
    <row r="38" ht="23.25" customHeight="1" spans="1:11">
      <c r="A38" s="572"/>
      <c r="B38" s="65"/>
      <c r="C38" s="65"/>
      <c r="D38" s="65"/>
      <c r="E38" s="65"/>
      <c r="F38" s="575"/>
      <c r="G38" s="572"/>
      <c r="H38" s="65"/>
      <c r="I38" s="65"/>
      <c r="J38" s="65"/>
      <c r="K38" s="575"/>
    </row>
    <row r="39" ht="23.25" customHeight="1" spans="1:11">
      <c r="A39" s="572"/>
      <c r="B39" s="580"/>
      <c r="C39" s="581"/>
      <c r="D39" s="112"/>
      <c r="E39" s="582"/>
      <c r="F39" s="583"/>
      <c r="G39" s="584"/>
      <c r="H39" s="585"/>
      <c r="I39" s="65"/>
      <c r="J39" s="65"/>
      <c r="K39" s="575"/>
    </row>
    <row r="40" ht="23.25" customHeight="1" spans="1:11">
      <c r="A40" s="572"/>
      <c r="B40" s="586"/>
      <c r="C40" s="73"/>
      <c r="D40" s="73"/>
      <c r="E40" s="73"/>
      <c r="F40" s="587"/>
      <c r="G40" s="588"/>
      <c r="H40" s="73"/>
      <c r="I40" s="65"/>
      <c r="J40" s="65"/>
      <c r="K40" s="575"/>
    </row>
    <row r="41" ht="23.25" customHeight="1" spans="1:11">
      <c r="A41" s="572"/>
      <c r="B41" s="112"/>
      <c r="C41" s="589"/>
      <c r="D41" s="590"/>
      <c r="E41" s="590"/>
      <c r="F41" s="591"/>
      <c r="G41" s="592"/>
      <c r="H41" s="547"/>
      <c r="I41" s="65"/>
      <c r="J41" s="65"/>
      <c r="K41" s="575"/>
    </row>
    <row r="42" ht="23.25" customHeight="1" spans="1:11">
      <c r="A42" s="572"/>
      <c r="B42" s="112"/>
      <c r="C42" s="589"/>
      <c r="D42" s="590"/>
      <c r="E42" s="590"/>
      <c r="F42" s="591"/>
      <c r="G42" s="592"/>
      <c r="H42" s="547"/>
      <c r="I42" s="65"/>
      <c r="J42" s="65"/>
      <c r="K42" s="575"/>
    </row>
    <row r="43" ht="23.25" customHeight="1" spans="1:11">
      <c r="A43" s="593" t="s">
        <v>134</v>
      </c>
      <c r="B43" s="594"/>
      <c r="C43" s="595"/>
      <c r="D43" s="596"/>
      <c r="E43" s="596"/>
      <c r="F43" s="597"/>
      <c r="G43" s="593" t="s">
        <v>134</v>
      </c>
      <c r="H43" s="598"/>
      <c r="I43" s="599"/>
      <c r="J43" s="599"/>
      <c r="K43" s="600"/>
    </row>
    <row r="44" ht="50.1" customHeight="1" spans="1:11">
      <c r="A44" s="565" t="s">
        <v>499</v>
      </c>
      <c r="B44" s="566"/>
      <c r="C44" s="566"/>
      <c r="D44" s="566"/>
      <c r="E44" s="566"/>
      <c r="F44" s="567"/>
      <c r="G44" s="565" t="s">
        <v>500</v>
      </c>
      <c r="H44" s="566"/>
      <c r="I44" s="566"/>
      <c r="J44" s="566"/>
      <c r="K44" s="567"/>
    </row>
    <row r="45" ht="23.25" customHeight="1" spans="1:11">
      <c r="A45" s="568"/>
      <c r="B45" s="569"/>
      <c r="C45" s="569"/>
      <c r="D45" s="569"/>
      <c r="E45" s="570"/>
      <c r="F45" s="571"/>
      <c r="G45" s="568"/>
      <c r="H45" s="570"/>
      <c r="I45" s="570"/>
      <c r="J45" s="570"/>
      <c r="K45" s="571"/>
    </row>
    <row r="46" ht="23.25" customHeight="1" spans="1:11">
      <c r="A46" s="572"/>
      <c r="B46" s="573"/>
      <c r="C46" s="574"/>
      <c r="D46" s="574"/>
      <c r="E46" s="65"/>
      <c r="F46" s="575"/>
      <c r="G46" s="572"/>
      <c r="H46" s="65"/>
      <c r="I46" s="65"/>
      <c r="J46" s="65"/>
      <c r="K46" s="575"/>
    </row>
    <row r="47" ht="23.25" customHeight="1" spans="1:11">
      <c r="A47" s="572"/>
      <c r="B47" s="576"/>
      <c r="C47" s="577"/>
      <c r="D47" s="577"/>
      <c r="E47" s="65"/>
      <c r="F47" s="575"/>
      <c r="G47" s="572"/>
      <c r="H47" s="65"/>
      <c r="I47" s="65"/>
      <c r="J47" s="65"/>
      <c r="K47" s="575"/>
    </row>
    <row r="48" ht="23.25" customHeight="1" spans="1:11">
      <c r="A48" s="572"/>
      <c r="B48" s="578"/>
      <c r="C48" s="577"/>
      <c r="D48" s="577"/>
      <c r="E48" s="65"/>
      <c r="F48" s="575"/>
      <c r="G48" s="572"/>
      <c r="H48" s="65"/>
      <c r="I48" s="65"/>
      <c r="J48" s="65"/>
      <c r="K48" s="575"/>
    </row>
    <row r="49" ht="23.25" customHeight="1" spans="1:11">
      <c r="A49" s="572"/>
      <c r="B49" s="574"/>
      <c r="C49" s="577"/>
      <c r="D49" s="577"/>
      <c r="E49" s="65"/>
      <c r="F49" s="575"/>
      <c r="G49" s="572"/>
      <c r="H49" s="65"/>
      <c r="I49" s="65"/>
      <c r="J49" s="65"/>
      <c r="K49" s="575"/>
    </row>
    <row r="50" ht="23.25" customHeight="1" spans="1:11">
      <c r="A50" s="572"/>
      <c r="B50" s="574"/>
      <c r="C50" s="577"/>
      <c r="D50" s="577"/>
      <c r="E50" s="65"/>
      <c r="F50" s="575"/>
      <c r="G50" s="572"/>
      <c r="H50" s="65"/>
      <c r="I50" s="65"/>
      <c r="J50" s="65"/>
      <c r="K50" s="575"/>
    </row>
    <row r="51" ht="23.25" customHeight="1" spans="1:11">
      <c r="A51" s="572"/>
      <c r="B51" s="574"/>
      <c r="C51" s="574"/>
      <c r="D51" s="574"/>
      <c r="E51" s="65"/>
      <c r="F51" s="575"/>
      <c r="G51" s="572"/>
      <c r="H51" s="65"/>
      <c r="I51" s="65"/>
      <c r="J51" s="65"/>
      <c r="K51" s="575"/>
    </row>
    <row r="52" ht="23.25" customHeight="1" spans="1:11">
      <c r="A52" s="572"/>
      <c r="B52" s="343"/>
      <c r="C52" s="579"/>
      <c r="D52" s="579"/>
      <c r="E52" s="65"/>
      <c r="F52" s="575"/>
      <c r="G52" s="572"/>
      <c r="H52" s="65"/>
      <c r="I52" s="65"/>
      <c r="J52" s="65"/>
      <c r="K52" s="575"/>
    </row>
    <row r="53" ht="23.25" customHeight="1" spans="1:11">
      <c r="A53" s="572"/>
      <c r="B53" s="65"/>
      <c r="C53" s="65"/>
      <c r="D53" s="65"/>
      <c r="E53" s="65"/>
      <c r="F53" s="575"/>
      <c r="G53" s="572"/>
      <c r="H53" s="65"/>
      <c r="I53" s="65"/>
      <c r="J53" s="65"/>
      <c r="K53" s="575"/>
    </row>
    <row r="54" ht="23.25" customHeight="1" spans="1:11">
      <c r="A54" s="572"/>
      <c r="B54" s="65"/>
      <c r="C54" s="65"/>
      <c r="D54" s="65"/>
      <c r="E54" s="65"/>
      <c r="F54" s="575"/>
      <c r="G54" s="572"/>
      <c r="H54" s="65"/>
      <c r="I54" s="65"/>
      <c r="J54" s="65"/>
      <c r="K54" s="575"/>
    </row>
    <row r="55" ht="23.25" customHeight="1" spans="1:11">
      <c r="A55" s="572"/>
      <c r="B55" s="580"/>
      <c r="C55" s="581"/>
      <c r="D55" s="112"/>
      <c r="E55" s="582"/>
      <c r="F55" s="583"/>
      <c r="G55" s="584"/>
      <c r="H55" s="585"/>
      <c r="I55" s="65"/>
      <c r="J55" s="65"/>
      <c r="K55" s="575"/>
    </row>
    <row r="56" ht="23.25" customHeight="1" spans="1:11">
      <c r="A56" s="572"/>
      <c r="B56" s="586"/>
      <c r="C56" s="73"/>
      <c r="D56" s="73"/>
      <c r="E56" s="73"/>
      <c r="F56" s="587"/>
      <c r="G56" s="588"/>
      <c r="H56" s="73"/>
      <c r="I56" s="65"/>
      <c r="J56" s="65"/>
      <c r="K56" s="575"/>
    </row>
    <row r="57" ht="23.25" customHeight="1" spans="1:11">
      <c r="A57" s="572"/>
      <c r="B57" s="112"/>
      <c r="C57" s="589"/>
      <c r="D57" s="590"/>
      <c r="E57" s="590"/>
      <c r="F57" s="591"/>
      <c r="G57" s="592"/>
      <c r="H57" s="547"/>
      <c r="I57" s="65"/>
      <c r="J57" s="65"/>
      <c r="K57" s="575"/>
    </row>
    <row r="58" ht="23.25" customHeight="1" spans="1:11">
      <c r="A58" s="572"/>
      <c r="B58" s="112"/>
      <c r="C58" s="589"/>
      <c r="D58" s="590"/>
      <c r="E58" s="590"/>
      <c r="F58" s="591"/>
      <c r="G58" s="592"/>
      <c r="H58" s="547"/>
      <c r="I58" s="65"/>
      <c r="J58" s="65"/>
      <c r="K58" s="575"/>
    </row>
    <row r="59" ht="23.25" customHeight="1" spans="1:11">
      <c r="A59" s="593" t="s">
        <v>134</v>
      </c>
      <c r="B59" s="594"/>
      <c r="C59" s="595"/>
      <c r="D59" s="596"/>
      <c r="E59" s="596"/>
      <c r="F59" s="597"/>
      <c r="G59" s="593" t="s">
        <v>134</v>
      </c>
      <c r="H59" s="598"/>
      <c r="I59" s="599"/>
      <c r="J59" s="599"/>
      <c r="K59" s="600"/>
    </row>
    <row r="60" ht="50.1" customHeight="1" spans="1:11">
      <c r="A60" s="565" t="s">
        <v>501</v>
      </c>
      <c r="B60" s="566"/>
      <c r="C60" s="566"/>
      <c r="D60" s="566"/>
      <c r="E60" s="566"/>
      <c r="F60" s="567"/>
      <c r="G60" s="565" t="s">
        <v>502</v>
      </c>
      <c r="H60" s="566"/>
      <c r="I60" s="566"/>
      <c r="J60" s="566"/>
      <c r="K60" s="567"/>
    </row>
    <row r="61" ht="23.25" customHeight="1" spans="1:11">
      <c r="A61" s="568"/>
      <c r="B61" s="569"/>
      <c r="C61" s="569"/>
      <c r="D61" s="569"/>
      <c r="E61" s="570"/>
      <c r="F61" s="571"/>
      <c r="G61" s="568"/>
      <c r="H61" s="570"/>
      <c r="I61" s="570"/>
      <c r="J61" s="570"/>
      <c r="K61" s="571"/>
    </row>
    <row r="62" ht="23.25" customHeight="1" spans="1:11">
      <c r="A62" s="572"/>
      <c r="B62" s="573"/>
      <c r="C62" s="574"/>
      <c r="D62" s="574"/>
      <c r="E62" s="65"/>
      <c r="F62" s="575"/>
      <c r="G62" s="572"/>
      <c r="H62" s="65"/>
      <c r="I62" s="65"/>
      <c r="J62" s="65"/>
      <c r="K62" s="575"/>
    </row>
    <row r="63" ht="23.25" customHeight="1" spans="1:11">
      <c r="A63" s="572"/>
      <c r="B63" s="576"/>
      <c r="C63" s="577"/>
      <c r="D63" s="577"/>
      <c r="E63" s="65"/>
      <c r="F63" s="575"/>
      <c r="G63" s="572"/>
      <c r="H63" s="65"/>
      <c r="I63" s="65"/>
      <c r="J63" s="65"/>
      <c r="K63" s="575"/>
    </row>
    <row r="64" ht="23.25" customHeight="1" spans="1:11">
      <c r="A64" s="572"/>
      <c r="B64" s="578"/>
      <c r="C64" s="577"/>
      <c r="D64" s="577"/>
      <c r="E64" s="65"/>
      <c r="F64" s="575"/>
      <c r="G64" s="572"/>
      <c r="H64" s="65"/>
      <c r="I64" s="65"/>
      <c r="J64" s="65"/>
      <c r="K64" s="575"/>
    </row>
    <row r="65" ht="23.25" customHeight="1" spans="1:11">
      <c r="A65" s="572"/>
      <c r="B65" s="574"/>
      <c r="C65" s="577"/>
      <c r="D65" s="577"/>
      <c r="E65" s="65"/>
      <c r="F65" s="575"/>
      <c r="G65" s="572"/>
      <c r="H65" s="65"/>
      <c r="I65" s="65"/>
      <c r="J65" s="65"/>
      <c r="K65" s="575"/>
    </row>
    <row r="66" ht="23.25" customHeight="1" spans="1:11">
      <c r="A66" s="572"/>
      <c r="B66" s="574"/>
      <c r="C66" s="577"/>
      <c r="D66" s="577"/>
      <c r="E66" s="65"/>
      <c r="F66" s="575"/>
      <c r="G66" s="572"/>
      <c r="H66" s="65"/>
      <c r="I66" s="65"/>
      <c r="J66" s="65"/>
      <c r="K66" s="575"/>
    </row>
    <row r="67" ht="23.25" customHeight="1" spans="1:11">
      <c r="A67" s="572"/>
      <c r="B67" s="574"/>
      <c r="C67" s="574"/>
      <c r="D67" s="574"/>
      <c r="E67" s="65"/>
      <c r="F67" s="575"/>
      <c r="G67" s="572"/>
      <c r="H67" s="65"/>
      <c r="I67" s="65"/>
      <c r="J67" s="65"/>
      <c r="K67" s="575"/>
    </row>
    <row r="68" ht="23.25" customHeight="1" spans="1:11">
      <c r="A68" s="572"/>
      <c r="B68" s="343"/>
      <c r="C68" s="579"/>
      <c r="D68" s="579"/>
      <c r="E68" s="65"/>
      <c r="F68" s="575"/>
      <c r="G68" s="572"/>
      <c r="H68" s="65"/>
      <c r="I68" s="65"/>
      <c r="J68" s="65"/>
      <c r="K68" s="575"/>
    </row>
    <row r="69" ht="23.25" customHeight="1" spans="1:11">
      <c r="A69" s="572"/>
      <c r="B69" s="65"/>
      <c r="C69" s="65"/>
      <c r="D69" s="65"/>
      <c r="E69" s="65"/>
      <c r="F69" s="575"/>
      <c r="G69" s="572"/>
      <c r="H69" s="65"/>
      <c r="I69" s="65"/>
      <c r="J69" s="65"/>
      <c r="K69" s="575"/>
    </row>
    <row r="70" ht="23.25" customHeight="1" spans="1:11">
      <c r="A70" s="572"/>
      <c r="B70" s="65"/>
      <c r="C70" s="65"/>
      <c r="D70" s="65"/>
      <c r="E70" s="65"/>
      <c r="F70" s="575"/>
      <c r="G70" s="572"/>
      <c r="H70" s="65"/>
      <c r="I70" s="65"/>
      <c r="J70" s="65"/>
      <c r="K70" s="575"/>
    </row>
    <row r="71" ht="23.25" customHeight="1" spans="1:11">
      <c r="A71" s="572"/>
      <c r="B71" s="580"/>
      <c r="C71" s="581"/>
      <c r="D71" s="112"/>
      <c r="E71" s="582"/>
      <c r="F71" s="583"/>
      <c r="G71" s="584"/>
      <c r="H71" s="585"/>
      <c r="I71" s="65"/>
      <c r="J71" s="65"/>
      <c r="K71" s="575"/>
    </row>
    <row r="72" ht="23.25" customHeight="1" spans="1:11">
      <c r="A72" s="572"/>
      <c r="B72" s="586"/>
      <c r="C72" s="73"/>
      <c r="D72" s="73"/>
      <c r="E72" s="73"/>
      <c r="F72" s="587"/>
      <c r="G72" s="588"/>
      <c r="H72" s="73"/>
      <c r="I72" s="65"/>
      <c r="J72" s="65"/>
      <c r="K72" s="575"/>
    </row>
    <row r="73" ht="23.25" customHeight="1" spans="1:11">
      <c r="A73" s="572"/>
      <c r="B73" s="112"/>
      <c r="C73" s="589"/>
      <c r="D73" s="590"/>
      <c r="E73" s="590"/>
      <c r="F73" s="591"/>
      <c r="G73" s="592"/>
      <c r="H73" s="547"/>
      <c r="I73" s="65"/>
      <c r="J73" s="65"/>
      <c r="K73" s="575"/>
    </row>
    <row r="74" ht="23.25" customHeight="1" spans="1:11">
      <c r="A74" s="572"/>
      <c r="B74" s="112"/>
      <c r="C74" s="589"/>
      <c r="D74" s="590"/>
      <c r="E74" s="590"/>
      <c r="F74" s="591"/>
      <c r="G74" s="592"/>
      <c r="H74" s="547"/>
      <c r="I74" s="65"/>
      <c r="J74" s="65"/>
      <c r="K74" s="575"/>
    </row>
    <row r="75" ht="23.25" customHeight="1" spans="1:11">
      <c r="A75" s="593" t="s">
        <v>134</v>
      </c>
      <c r="B75" s="594"/>
      <c r="C75" s="595"/>
      <c r="D75" s="596"/>
      <c r="E75" s="596"/>
      <c r="F75" s="597"/>
      <c r="G75" s="593" t="s">
        <v>134</v>
      </c>
      <c r="H75" s="598"/>
      <c r="I75" s="599"/>
      <c r="J75" s="599"/>
      <c r="K75" s="600"/>
    </row>
    <row r="76" ht="50.1" customHeight="1" spans="1:11">
      <c r="A76" s="565" t="s">
        <v>503</v>
      </c>
      <c r="B76" s="566"/>
      <c r="C76" s="566"/>
      <c r="D76" s="566"/>
      <c r="E76" s="566"/>
      <c r="F76" s="567"/>
      <c r="G76" s="565" t="s">
        <v>504</v>
      </c>
      <c r="H76" s="566"/>
      <c r="I76" s="566"/>
      <c r="J76" s="566"/>
      <c r="K76" s="567"/>
    </row>
    <row r="77" ht="23.25" customHeight="1" spans="1:11">
      <c r="A77" s="568"/>
      <c r="B77" s="569"/>
      <c r="C77" s="569"/>
      <c r="D77" s="569"/>
      <c r="E77" s="570"/>
      <c r="F77" s="571"/>
      <c r="G77" s="568"/>
      <c r="H77" s="570"/>
      <c r="I77" s="570"/>
      <c r="J77" s="570"/>
      <c r="K77" s="571"/>
    </row>
    <row r="78" ht="23.25" customHeight="1" spans="1:11">
      <c r="A78" s="572"/>
      <c r="B78" s="573"/>
      <c r="C78" s="574"/>
      <c r="D78" s="574"/>
      <c r="E78" s="65"/>
      <c r="F78" s="575"/>
      <c r="G78" s="572"/>
      <c r="H78" s="65"/>
      <c r="I78" s="65"/>
      <c r="J78" s="65"/>
      <c r="K78" s="575"/>
    </row>
    <row r="79" ht="23.25" customHeight="1" spans="1:11">
      <c r="A79" s="572"/>
      <c r="B79" s="576"/>
      <c r="C79" s="577"/>
      <c r="D79" s="577"/>
      <c r="E79" s="65"/>
      <c r="F79" s="575"/>
      <c r="G79" s="572"/>
      <c r="H79" s="65"/>
      <c r="I79" s="65"/>
      <c r="J79" s="65"/>
      <c r="K79" s="575"/>
    </row>
    <row r="80" ht="23.25" customHeight="1" spans="1:11">
      <c r="A80" s="572"/>
      <c r="B80" s="578"/>
      <c r="C80" s="577"/>
      <c r="D80" s="577"/>
      <c r="E80" s="65"/>
      <c r="F80" s="575"/>
      <c r="G80" s="572"/>
      <c r="H80" s="65"/>
      <c r="I80" s="65"/>
      <c r="J80" s="65"/>
      <c r="K80" s="575"/>
    </row>
    <row r="81" ht="23.25" customHeight="1" spans="1:11">
      <c r="A81" s="572"/>
      <c r="B81" s="574"/>
      <c r="C81" s="577"/>
      <c r="D81" s="577"/>
      <c r="E81" s="65"/>
      <c r="F81" s="575"/>
      <c r="G81" s="572"/>
      <c r="H81" s="65"/>
      <c r="I81" s="65"/>
      <c r="J81" s="65"/>
      <c r="K81" s="575"/>
    </row>
    <row r="82" ht="23.25" customHeight="1" spans="1:11">
      <c r="A82" s="572"/>
      <c r="B82" s="574"/>
      <c r="C82" s="577"/>
      <c r="D82" s="577"/>
      <c r="E82" s="65"/>
      <c r="F82" s="575"/>
      <c r="G82" s="572"/>
      <c r="H82" s="65"/>
      <c r="I82" s="65"/>
      <c r="J82" s="65"/>
      <c r="K82" s="575"/>
    </row>
    <row r="83" ht="23.25" customHeight="1" spans="1:11">
      <c r="A83" s="572"/>
      <c r="B83" s="574"/>
      <c r="C83" s="574"/>
      <c r="D83" s="574"/>
      <c r="E83" s="65"/>
      <c r="F83" s="575"/>
      <c r="G83" s="572"/>
      <c r="H83" s="65"/>
      <c r="I83" s="65"/>
      <c r="J83" s="65"/>
      <c r="K83" s="575"/>
    </row>
    <row r="84" ht="23.25" customHeight="1" spans="1:11">
      <c r="A84" s="572"/>
      <c r="B84" s="343"/>
      <c r="C84" s="579"/>
      <c r="D84" s="579"/>
      <c r="E84" s="65"/>
      <c r="F84" s="575"/>
      <c r="G84" s="572"/>
      <c r="H84" s="65"/>
      <c r="I84" s="65"/>
      <c r="J84" s="65"/>
      <c r="K84" s="575"/>
    </row>
    <row r="85" ht="23.25" customHeight="1" spans="1:11">
      <c r="A85" s="572"/>
      <c r="B85" s="65"/>
      <c r="C85" s="65"/>
      <c r="D85" s="65"/>
      <c r="E85" s="65"/>
      <c r="F85" s="575"/>
      <c r="G85" s="572"/>
      <c r="H85" s="65"/>
      <c r="I85" s="65"/>
      <c r="J85" s="65"/>
      <c r="K85" s="575"/>
    </row>
    <row r="86" ht="23.25" customHeight="1" spans="1:11">
      <c r="A86" s="572"/>
      <c r="B86" s="65"/>
      <c r="C86" s="65"/>
      <c r="D86" s="65"/>
      <c r="E86" s="65"/>
      <c r="F86" s="575"/>
      <c r="G86" s="572"/>
      <c r="H86" s="65"/>
      <c r="I86" s="65"/>
      <c r="J86" s="65"/>
      <c r="K86" s="575"/>
    </row>
    <row r="87" ht="23.25" customHeight="1" spans="1:11">
      <c r="A87" s="572"/>
      <c r="B87" s="580"/>
      <c r="C87" s="581"/>
      <c r="D87" s="112"/>
      <c r="E87" s="582"/>
      <c r="F87" s="583"/>
      <c r="G87" s="584"/>
      <c r="H87" s="585"/>
      <c r="I87" s="65"/>
      <c r="J87" s="65"/>
      <c r="K87" s="575"/>
    </row>
    <row r="88" ht="23.25" customHeight="1" spans="1:11">
      <c r="A88" s="572"/>
      <c r="B88" s="586"/>
      <c r="C88" s="73"/>
      <c r="D88" s="73"/>
      <c r="E88" s="73"/>
      <c r="F88" s="587"/>
      <c r="G88" s="588"/>
      <c r="H88" s="73"/>
      <c r="I88" s="65"/>
      <c r="J88" s="65"/>
      <c r="K88" s="575"/>
    </row>
    <row r="89" ht="23.25" customHeight="1" spans="1:11">
      <c r="A89" s="572"/>
      <c r="B89" s="112"/>
      <c r="C89" s="589"/>
      <c r="D89" s="590"/>
      <c r="E89" s="590"/>
      <c r="F89" s="591"/>
      <c r="G89" s="592"/>
      <c r="H89" s="547"/>
      <c r="I89" s="65"/>
      <c r="J89" s="65"/>
      <c r="K89" s="575"/>
    </row>
    <row r="90" ht="23.25" customHeight="1" spans="1:11">
      <c r="A90" s="572"/>
      <c r="B90" s="112"/>
      <c r="C90" s="589"/>
      <c r="D90" s="590"/>
      <c r="E90" s="590"/>
      <c r="F90" s="591"/>
      <c r="G90" s="592"/>
      <c r="H90" s="547"/>
      <c r="I90" s="65"/>
      <c r="J90" s="65"/>
      <c r="K90" s="575"/>
    </row>
    <row r="91" ht="23.25" customHeight="1" spans="1:11">
      <c r="A91" s="593" t="s">
        <v>134</v>
      </c>
      <c r="B91" s="594"/>
      <c r="C91" s="595"/>
      <c r="D91" s="596"/>
      <c r="E91" s="596"/>
      <c r="F91" s="597"/>
      <c r="G91" s="593" t="s">
        <v>134</v>
      </c>
      <c r="H91" s="598"/>
      <c r="I91" s="599"/>
      <c r="J91" s="599"/>
      <c r="K91" s="600"/>
    </row>
    <row r="92" ht="50.1" customHeight="1" spans="1:11">
      <c r="A92" s="565" t="s">
        <v>505</v>
      </c>
      <c r="B92" s="566"/>
      <c r="C92" s="566"/>
      <c r="D92" s="566"/>
      <c r="E92" s="566"/>
      <c r="F92" s="567"/>
      <c r="G92" s="565" t="s">
        <v>506</v>
      </c>
      <c r="H92" s="566"/>
      <c r="I92" s="566"/>
      <c r="J92" s="566"/>
      <c r="K92" s="567"/>
    </row>
    <row r="93" ht="23.25" customHeight="1" spans="1:11">
      <c r="A93" s="568"/>
      <c r="B93" s="569"/>
      <c r="C93" s="569"/>
      <c r="D93" s="569"/>
      <c r="E93" s="570"/>
      <c r="F93" s="571"/>
      <c r="G93" s="568"/>
      <c r="H93" s="570"/>
      <c r="I93" s="570"/>
      <c r="J93" s="570"/>
      <c r="K93" s="571"/>
    </row>
    <row r="94" ht="23.25" customHeight="1" spans="1:11">
      <c r="A94" s="572"/>
      <c r="B94" s="573"/>
      <c r="C94" s="574"/>
      <c r="D94" s="574"/>
      <c r="E94" s="65"/>
      <c r="F94" s="575"/>
      <c r="G94" s="572"/>
      <c r="H94" s="65"/>
      <c r="I94" s="65"/>
      <c r="J94" s="65"/>
      <c r="K94" s="575"/>
    </row>
    <row r="95" ht="23.25" customHeight="1" spans="1:11">
      <c r="A95" s="572"/>
      <c r="B95" s="576"/>
      <c r="C95" s="577"/>
      <c r="D95" s="577"/>
      <c r="E95" s="65"/>
      <c r="F95" s="575"/>
      <c r="G95" s="572"/>
      <c r="H95" s="65"/>
      <c r="I95" s="65"/>
      <c r="J95" s="65"/>
      <c r="K95" s="575"/>
    </row>
    <row r="96" ht="23.25" customHeight="1" spans="1:11">
      <c r="A96" s="572"/>
      <c r="B96" s="578"/>
      <c r="C96" s="577"/>
      <c r="D96" s="577"/>
      <c r="E96" s="65"/>
      <c r="F96" s="575"/>
      <c r="G96" s="572"/>
      <c r="H96" s="65"/>
      <c r="I96" s="65"/>
      <c r="J96" s="65"/>
      <c r="K96" s="575"/>
    </row>
    <row r="97" ht="23.25" customHeight="1" spans="1:11">
      <c r="A97" s="572"/>
      <c r="B97" s="574"/>
      <c r="C97" s="577"/>
      <c r="D97" s="577"/>
      <c r="E97" s="65"/>
      <c r="F97" s="575"/>
      <c r="G97" s="572"/>
      <c r="H97" s="65"/>
      <c r="I97" s="65"/>
      <c r="J97" s="65"/>
      <c r="K97" s="575"/>
    </row>
    <row r="98" ht="23.25" customHeight="1" spans="1:11">
      <c r="A98" s="572"/>
      <c r="B98" s="574"/>
      <c r="C98" s="577"/>
      <c r="D98" s="577"/>
      <c r="E98" s="65"/>
      <c r="F98" s="575"/>
      <c r="G98" s="572"/>
      <c r="H98" s="65"/>
      <c r="I98" s="65"/>
      <c r="J98" s="65"/>
      <c r="K98" s="575"/>
    </row>
    <row r="99" ht="23.25" customHeight="1" spans="1:11">
      <c r="A99" s="572"/>
      <c r="B99" s="574"/>
      <c r="C99" s="574"/>
      <c r="D99" s="574"/>
      <c r="E99" s="65"/>
      <c r="F99" s="575"/>
      <c r="G99" s="572"/>
      <c r="H99" s="65"/>
      <c r="I99" s="65"/>
      <c r="J99" s="65"/>
      <c r="K99" s="575"/>
    </row>
    <row r="100" ht="23.25" customHeight="1" spans="1:11">
      <c r="A100" s="572"/>
      <c r="B100" s="343"/>
      <c r="C100" s="579"/>
      <c r="D100" s="579"/>
      <c r="E100" s="65"/>
      <c r="F100" s="575"/>
      <c r="G100" s="572"/>
      <c r="H100" s="65"/>
      <c r="I100" s="65"/>
      <c r="J100" s="65"/>
      <c r="K100" s="575"/>
    </row>
    <row r="101" ht="23.25" customHeight="1" spans="1:11">
      <c r="A101" s="572"/>
      <c r="B101" s="65"/>
      <c r="C101" s="65"/>
      <c r="D101" s="65"/>
      <c r="E101" s="65"/>
      <c r="F101" s="575"/>
      <c r="G101" s="572"/>
      <c r="H101" s="65"/>
      <c r="I101" s="65"/>
      <c r="J101" s="65"/>
      <c r="K101" s="575"/>
    </row>
    <row r="102" ht="23.25" customHeight="1" spans="1:11">
      <c r="A102" s="572"/>
      <c r="B102" s="65"/>
      <c r="C102" s="65"/>
      <c r="D102" s="65"/>
      <c r="E102" s="65"/>
      <c r="F102" s="575"/>
      <c r="G102" s="572"/>
      <c r="H102" s="65"/>
      <c r="I102" s="65"/>
      <c r="J102" s="65"/>
      <c r="K102" s="575"/>
    </row>
    <row r="103" ht="23.25" customHeight="1" spans="1:11">
      <c r="A103" s="572"/>
      <c r="B103" s="580"/>
      <c r="C103" s="581"/>
      <c r="D103" s="112"/>
      <c r="E103" s="582"/>
      <c r="F103" s="583"/>
      <c r="G103" s="584"/>
      <c r="H103" s="585"/>
      <c r="I103" s="65"/>
      <c r="J103" s="65"/>
      <c r="K103" s="575"/>
    </row>
    <row r="104" ht="23.25" customHeight="1" spans="1:11">
      <c r="A104" s="572"/>
      <c r="B104" s="586"/>
      <c r="C104" s="73"/>
      <c r="D104" s="73"/>
      <c r="E104" s="73"/>
      <c r="F104" s="587"/>
      <c r="G104" s="588"/>
      <c r="H104" s="73"/>
      <c r="I104" s="65"/>
      <c r="J104" s="65"/>
      <c r="K104" s="575"/>
    </row>
    <row r="105" ht="23.25" customHeight="1" spans="1:11">
      <c r="A105" s="572"/>
      <c r="B105" s="112"/>
      <c r="C105" s="589"/>
      <c r="D105" s="590"/>
      <c r="E105" s="590"/>
      <c r="F105" s="591"/>
      <c r="G105" s="592"/>
      <c r="H105" s="547"/>
      <c r="I105" s="65"/>
      <c r="J105" s="65"/>
      <c r="K105" s="575"/>
    </row>
    <row r="106" ht="23.25" customHeight="1" spans="1:11">
      <c r="A106" s="572"/>
      <c r="B106" s="112"/>
      <c r="C106" s="589"/>
      <c r="D106" s="590"/>
      <c r="E106" s="590"/>
      <c r="F106" s="591"/>
      <c r="G106" s="592"/>
      <c r="H106" s="547"/>
      <c r="I106" s="65"/>
      <c r="J106" s="65"/>
      <c r="K106" s="575"/>
    </row>
    <row r="107" ht="23.25" customHeight="1" spans="1:11">
      <c r="A107" s="593" t="s">
        <v>134</v>
      </c>
      <c r="B107" s="593"/>
      <c r="C107" s="595"/>
      <c r="D107" s="596"/>
      <c r="E107" s="596"/>
      <c r="F107" s="597"/>
      <c r="G107" s="593" t="s">
        <v>134</v>
      </c>
      <c r="H107" s="598"/>
      <c r="I107" s="599"/>
      <c r="J107" s="599"/>
      <c r="K107" s="600"/>
    </row>
    <row r="108" ht="50.1" customHeight="1" spans="1:12">
      <c r="A108" s="565" t="s">
        <v>507</v>
      </c>
      <c r="B108" s="566"/>
      <c r="C108" s="566"/>
      <c r="D108" s="566"/>
      <c r="E108" s="566"/>
      <c r="F108" s="567"/>
      <c r="G108" s="565" t="s">
        <v>508</v>
      </c>
      <c r="H108" s="566"/>
      <c r="I108" s="566"/>
      <c r="J108" s="566"/>
      <c r="K108" s="566"/>
      <c r="L108" s="567"/>
    </row>
    <row r="109" ht="23.25" customHeight="1" spans="1:12">
      <c r="A109" s="568"/>
      <c r="B109" s="569"/>
      <c r="C109" s="569"/>
      <c r="D109" s="569"/>
      <c r="E109" s="570"/>
      <c r="F109" s="571"/>
      <c r="G109" s="568"/>
      <c r="H109" s="569"/>
      <c r="I109" s="569"/>
      <c r="J109" s="569"/>
      <c r="K109" s="571"/>
      <c r="L109" s="571"/>
    </row>
    <row r="110" ht="23.25" customHeight="1" spans="1:12">
      <c r="A110" s="572"/>
      <c r="B110" s="573"/>
      <c r="C110" s="574"/>
      <c r="D110" s="574"/>
      <c r="E110" s="65"/>
      <c r="F110" s="575"/>
      <c r="G110" s="572"/>
      <c r="H110" s="573"/>
      <c r="I110" s="574"/>
      <c r="J110" s="574"/>
      <c r="K110" s="575"/>
      <c r="L110" s="575"/>
    </row>
    <row r="111" ht="23.25" customHeight="1" spans="1:12">
      <c r="A111" s="572"/>
      <c r="B111" s="576"/>
      <c r="C111" s="577"/>
      <c r="D111" s="577"/>
      <c r="E111" s="65"/>
      <c r="F111" s="575"/>
      <c r="G111" s="572"/>
      <c r="H111" s="576"/>
      <c r="I111" s="577"/>
      <c r="J111" s="577"/>
      <c r="K111" s="575"/>
      <c r="L111" s="575"/>
    </row>
    <row r="112" ht="23.25" customHeight="1" spans="1:12">
      <c r="A112" s="572"/>
      <c r="B112" s="578"/>
      <c r="C112" s="577"/>
      <c r="D112" s="577"/>
      <c r="E112" s="65"/>
      <c r="F112" s="575"/>
      <c r="G112" s="572"/>
      <c r="H112" s="578"/>
      <c r="I112" s="577"/>
      <c r="J112" s="577"/>
      <c r="K112" s="575"/>
      <c r="L112" s="575"/>
    </row>
    <row r="113" ht="23.25" customHeight="1" spans="1:12">
      <c r="A113" s="572"/>
      <c r="B113" s="574"/>
      <c r="C113" s="577"/>
      <c r="D113" s="577"/>
      <c r="E113" s="65"/>
      <c r="F113" s="575"/>
      <c r="G113" s="572"/>
      <c r="H113" s="574"/>
      <c r="I113" s="577"/>
      <c r="J113" s="577"/>
      <c r="K113" s="575"/>
      <c r="L113" s="575"/>
    </row>
    <row r="114" ht="23.25" customHeight="1" spans="1:12">
      <c r="A114" s="572"/>
      <c r="B114" s="574"/>
      <c r="C114" s="577"/>
      <c r="D114" s="577"/>
      <c r="E114" s="65"/>
      <c r="F114" s="575"/>
      <c r="G114" s="572"/>
      <c r="H114" s="574"/>
      <c r="I114" s="577"/>
      <c r="J114" s="577"/>
      <c r="K114" s="575"/>
      <c r="L114" s="575"/>
    </row>
    <row r="115" ht="23.25" customHeight="1" spans="1:12">
      <c r="A115" s="572"/>
      <c r="B115" s="574"/>
      <c r="C115" s="574"/>
      <c r="D115" s="574"/>
      <c r="E115" s="65"/>
      <c r="F115" s="575"/>
      <c r="G115" s="572"/>
      <c r="H115" s="574"/>
      <c r="I115" s="574"/>
      <c r="J115" s="574"/>
      <c r="K115" s="575"/>
      <c r="L115" s="575"/>
    </row>
    <row r="116" ht="23.25" customHeight="1" spans="1:12">
      <c r="A116" s="572"/>
      <c r="B116" s="343"/>
      <c r="C116" s="579"/>
      <c r="D116" s="579"/>
      <c r="E116" s="65"/>
      <c r="F116" s="575"/>
      <c r="G116" s="572"/>
      <c r="H116" s="343"/>
      <c r="I116" s="579"/>
      <c r="J116" s="579"/>
      <c r="K116" s="575"/>
      <c r="L116" s="575"/>
    </row>
    <row r="117" ht="23.25" customHeight="1" spans="1:12">
      <c r="A117" s="572"/>
      <c r="B117" s="65"/>
      <c r="C117" s="65"/>
      <c r="D117" s="65"/>
      <c r="E117" s="65"/>
      <c r="F117" s="575"/>
      <c r="G117" s="572"/>
      <c r="H117" s="65"/>
      <c r="I117" s="65"/>
      <c r="J117" s="65"/>
      <c r="K117" s="575"/>
      <c r="L117" s="575"/>
    </row>
    <row r="118" ht="23.25" customHeight="1" spans="1:12">
      <c r="A118" s="572"/>
      <c r="B118" s="65"/>
      <c r="C118" s="65"/>
      <c r="D118" s="65"/>
      <c r="E118" s="65"/>
      <c r="F118" s="575"/>
      <c r="G118" s="572"/>
      <c r="H118" s="65"/>
      <c r="I118" s="65"/>
      <c r="J118" s="65"/>
      <c r="K118" s="575"/>
      <c r="L118" s="575"/>
    </row>
    <row r="119" ht="23.25" customHeight="1" spans="1:12">
      <c r="A119" s="572"/>
      <c r="B119" s="580"/>
      <c r="C119" s="581"/>
      <c r="D119" s="112"/>
      <c r="E119" s="582"/>
      <c r="F119" s="583"/>
      <c r="G119" s="572"/>
      <c r="H119" s="580"/>
      <c r="I119" s="581"/>
      <c r="J119" s="112"/>
      <c r="K119" s="601"/>
      <c r="L119" s="583"/>
    </row>
    <row r="120" ht="23.25" customHeight="1" spans="1:12">
      <c r="A120" s="572"/>
      <c r="B120" s="586"/>
      <c r="C120" s="73"/>
      <c r="D120" s="73"/>
      <c r="E120" s="73"/>
      <c r="F120" s="587"/>
      <c r="G120" s="572"/>
      <c r="H120" s="586"/>
      <c r="I120" s="73"/>
      <c r="J120" s="73"/>
      <c r="K120" s="587"/>
      <c r="L120" s="587"/>
    </row>
    <row r="121" ht="23.25" customHeight="1" spans="1:12">
      <c r="A121" s="572"/>
      <c r="B121" s="112"/>
      <c r="C121" s="589"/>
      <c r="D121" s="590"/>
      <c r="E121" s="590"/>
      <c r="F121" s="591"/>
      <c r="G121" s="572"/>
      <c r="H121" s="112"/>
      <c r="I121" s="589"/>
      <c r="J121" s="590"/>
      <c r="K121" s="591"/>
      <c r="L121" s="591"/>
    </row>
    <row r="122" ht="23.25" customHeight="1" spans="1:12">
      <c r="A122" s="572"/>
      <c r="B122" s="112"/>
      <c r="C122" s="589"/>
      <c r="D122" s="590"/>
      <c r="E122" s="590"/>
      <c r="F122" s="591"/>
      <c r="G122" s="572"/>
      <c r="H122" s="112"/>
      <c r="I122" s="589"/>
      <c r="J122" s="590"/>
      <c r="K122" s="591"/>
      <c r="L122" s="591"/>
    </row>
    <row r="123" ht="23.25" customHeight="1" spans="1:12">
      <c r="A123" s="593" t="s">
        <v>134</v>
      </c>
      <c r="B123" s="594"/>
      <c r="C123" s="595"/>
      <c r="D123" s="596"/>
      <c r="E123" s="596"/>
      <c r="F123" s="597"/>
      <c r="G123" s="593" t="s">
        <v>134</v>
      </c>
      <c r="H123" s="594"/>
      <c r="I123" s="595"/>
      <c r="J123" s="596"/>
      <c r="K123" s="597"/>
      <c r="L123" s="597"/>
    </row>
    <row r="124" ht="50.1" customHeight="1" spans="1:12">
      <c r="A124" s="565" t="s">
        <v>509</v>
      </c>
      <c r="B124" s="566"/>
      <c r="C124" s="566"/>
      <c r="D124" s="566"/>
      <c r="E124" s="566"/>
      <c r="F124" s="567"/>
      <c r="G124" s="565" t="s">
        <v>510</v>
      </c>
      <c r="H124" s="566"/>
      <c r="I124" s="566"/>
      <c r="J124" s="566"/>
      <c r="K124" s="566"/>
      <c r="L124" s="567"/>
    </row>
    <row r="125" ht="23.25" customHeight="1" spans="1:12">
      <c r="A125" s="568"/>
      <c r="B125" s="569"/>
      <c r="C125" s="569"/>
      <c r="D125" s="569"/>
      <c r="E125" s="570"/>
      <c r="F125" s="571"/>
      <c r="G125" s="568"/>
      <c r="H125" s="569"/>
      <c r="I125" s="569"/>
      <c r="J125" s="569"/>
      <c r="K125" s="571"/>
      <c r="L125" s="571"/>
    </row>
    <row r="126" ht="23.25" customHeight="1" spans="1:12">
      <c r="A126" s="572"/>
      <c r="B126" s="573"/>
      <c r="C126" s="574"/>
      <c r="D126" s="574"/>
      <c r="E126" s="65"/>
      <c r="F126" s="575"/>
      <c r="G126" s="572"/>
      <c r="H126" s="573"/>
      <c r="I126" s="574"/>
      <c r="J126" s="574"/>
      <c r="K126" s="575"/>
      <c r="L126" s="575"/>
    </row>
    <row r="127" ht="23.25" customHeight="1" spans="1:12">
      <c r="A127" s="572"/>
      <c r="B127" s="576"/>
      <c r="C127" s="577"/>
      <c r="D127" s="577"/>
      <c r="E127" s="65"/>
      <c r="F127" s="575"/>
      <c r="G127" s="572"/>
      <c r="H127" s="576"/>
      <c r="I127" s="577"/>
      <c r="J127" s="577"/>
      <c r="K127" s="575"/>
      <c r="L127" s="575"/>
    </row>
    <row r="128" ht="23.25" customHeight="1" spans="1:12">
      <c r="A128" s="572"/>
      <c r="B128" s="578"/>
      <c r="C128" s="577"/>
      <c r="D128" s="577"/>
      <c r="E128" s="65"/>
      <c r="F128" s="575"/>
      <c r="G128" s="572"/>
      <c r="H128" s="578"/>
      <c r="I128" s="577"/>
      <c r="J128" s="577"/>
      <c r="K128" s="575"/>
      <c r="L128" s="575"/>
    </row>
    <row r="129" ht="23.25" customHeight="1" spans="1:12">
      <c r="A129" s="572"/>
      <c r="B129" s="574"/>
      <c r="C129" s="577"/>
      <c r="D129" s="577"/>
      <c r="E129" s="65"/>
      <c r="F129" s="575"/>
      <c r="G129" s="572"/>
      <c r="H129" s="574"/>
      <c r="I129" s="577"/>
      <c r="J129" s="577"/>
      <c r="K129" s="575"/>
      <c r="L129" s="575"/>
    </row>
    <row r="130" ht="23.25" customHeight="1" spans="1:12">
      <c r="A130" s="572"/>
      <c r="B130" s="574"/>
      <c r="C130" s="577"/>
      <c r="D130" s="577"/>
      <c r="E130" s="65"/>
      <c r="F130" s="575"/>
      <c r="G130" s="572"/>
      <c r="H130" s="574"/>
      <c r="I130" s="577"/>
      <c r="J130" s="577"/>
      <c r="K130" s="575"/>
      <c r="L130" s="575"/>
    </row>
    <row r="131" ht="23.25" customHeight="1" spans="1:12">
      <c r="A131" s="572"/>
      <c r="B131" s="574"/>
      <c r="C131" s="574"/>
      <c r="D131" s="574"/>
      <c r="E131" s="65"/>
      <c r="F131" s="575"/>
      <c r="G131" s="572"/>
      <c r="H131" s="574"/>
      <c r="I131" s="574"/>
      <c r="J131" s="574"/>
      <c r="K131" s="575"/>
      <c r="L131" s="575"/>
    </row>
    <row r="132" ht="23.25" customHeight="1" spans="1:12">
      <c r="A132" s="572"/>
      <c r="B132" s="343"/>
      <c r="C132" s="579"/>
      <c r="D132" s="579"/>
      <c r="E132" s="65"/>
      <c r="F132" s="575"/>
      <c r="G132" s="572"/>
      <c r="H132" s="343"/>
      <c r="I132" s="579"/>
      <c r="J132" s="579"/>
      <c r="K132" s="575"/>
      <c r="L132" s="575"/>
    </row>
    <row r="133" ht="23.25" customHeight="1" spans="1:12">
      <c r="A133" s="572"/>
      <c r="B133" s="65"/>
      <c r="C133" s="65"/>
      <c r="D133" s="65"/>
      <c r="E133" s="65"/>
      <c r="F133" s="575"/>
      <c r="G133" s="572"/>
      <c r="H133" s="65"/>
      <c r="I133" s="65"/>
      <c r="J133" s="65"/>
      <c r="K133" s="575"/>
      <c r="L133" s="575"/>
    </row>
    <row r="134" ht="23.25" customHeight="1" spans="1:12">
      <c r="A134" s="572"/>
      <c r="B134" s="65"/>
      <c r="C134" s="65"/>
      <c r="D134" s="65"/>
      <c r="E134" s="65"/>
      <c r="F134" s="575"/>
      <c r="G134" s="572"/>
      <c r="H134" s="65"/>
      <c r="I134" s="65"/>
      <c r="J134" s="65"/>
      <c r="K134" s="575"/>
      <c r="L134" s="575"/>
    </row>
    <row r="135" ht="23.25" customHeight="1" spans="1:12">
      <c r="A135" s="572"/>
      <c r="B135" s="580"/>
      <c r="C135" s="581"/>
      <c r="D135" s="112"/>
      <c r="E135" s="582"/>
      <c r="F135" s="583"/>
      <c r="G135" s="572"/>
      <c r="H135" s="580"/>
      <c r="I135" s="581"/>
      <c r="J135" s="112"/>
      <c r="K135" s="601"/>
      <c r="L135" s="583"/>
    </row>
    <row r="136" ht="23.25" customHeight="1" spans="1:12">
      <c r="A136" s="572"/>
      <c r="B136" s="586"/>
      <c r="C136" s="73"/>
      <c r="D136" s="73"/>
      <c r="E136" s="73"/>
      <c r="F136" s="587"/>
      <c r="G136" s="572"/>
      <c r="H136" s="586"/>
      <c r="I136" s="73"/>
      <c r="J136" s="73"/>
      <c r="K136" s="587"/>
      <c r="L136" s="587"/>
    </row>
    <row r="137" ht="23.25" customHeight="1" spans="1:12">
      <c r="A137" s="572"/>
      <c r="B137" s="112"/>
      <c r="C137" s="589"/>
      <c r="D137" s="590"/>
      <c r="E137" s="590"/>
      <c r="F137" s="591"/>
      <c r="G137" s="572"/>
      <c r="H137" s="112"/>
      <c r="I137" s="589"/>
      <c r="J137" s="590"/>
      <c r="K137" s="591"/>
      <c r="L137" s="591"/>
    </row>
    <row r="138" ht="23.25" customHeight="1" spans="1:12">
      <c r="A138" s="572"/>
      <c r="B138" s="112"/>
      <c r="C138" s="589"/>
      <c r="D138" s="590"/>
      <c r="E138" s="590"/>
      <c r="F138" s="591"/>
      <c r="G138" s="572"/>
      <c r="H138" s="112"/>
      <c r="I138" s="589"/>
      <c r="J138" s="590"/>
      <c r="K138" s="591"/>
      <c r="L138" s="591"/>
    </row>
    <row r="139" ht="23.25" customHeight="1" spans="1:12">
      <c r="A139" s="593" t="s">
        <v>134</v>
      </c>
      <c r="B139" s="594"/>
      <c r="C139" s="595"/>
      <c r="D139" s="596"/>
      <c r="E139" s="596"/>
      <c r="F139" s="597"/>
      <c r="G139" s="593" t="s">
        <v>134</v>
      </c>
      <c r="H139" s="594"/>
      <c r="I139" s="595"/>
      <c r="J139" s="596"/>
      <c r="K139" s="597"/>
      <c r="L139" s="597"/>
    </row>
    <row r="140" ht="50.1" customHeight="1" spans="1:11">
      <c r="A140" s="565" t="s">
        <v>511</v>
      </c>
      <c r="B140" s="566"/>
      <c r="C140" s="566"/>
      <c r="D140" s="566"/>
      <c r="E140" s="566"/>
      <c r="F140" s="567"/>
      <c r="G140" s="65"/>
      <c r="H140" s="65"/>
      <c r="I140" s="65"/>
      <c r="J140" s="65"/>
      <c r="K140" s="65"/>
    </row>
    <row r="141" ht="23.25" customHeight="1" spans="1:11">
      <c r="A141" s="568"/>
      <c r="B141" s="569"/>
      <c r="C141" s="569"/>
      <c r="D141" s="569"/>
      <c r="E141" s="570"/>
      <c r="F141" s="571"/>
      <c r="G141" s="65"/>
      <c r="H141" s="65"/>
      <c r="I141" s="65"/>
      <c r="J141" s="65"/>
      <c r="K141" s="65"/>
    </row>
    <row r="142" ht="23.25" customHeight="1" spans="1:11">
      <c r="A142" s="572"/>
      <c r="B142" s="573"/>
      <c r="C142" s="574"/>
      <c r="D142" s="574"/>
      <c r="E142" s="65"/>
      <c r="F142" s="575"/>
      <c r="G142" s="65"/>
      <c r="H142" s="65"/>
      <c r="I142" s="65"/>
      <c r="J142" s="65"/>
      <c r="K142" s="65"/>
    </row>
    <row r="143" ht="23.25" customHeight="1" spans="1:11">
      <c r="A143" s="572"/>
      <c r="B143" s="576"/>
      <c r="C143" s="577"/>
      <c r="D143" s="577"/>
      <c r="E143" s="65"/>
      <c r="F143" s="575"/>
      <c r="G143" s="65"/>
      <c r="H143" s="65"/>
      <c r="I143" s="65"/>
      <c r="J143" s="65"/>
      <c r="K143" s="65"/>
    </row>
    <row r="144" ht="23.25" customHeight="1" spans="1:11">
      <c r="A144" s="572"/>
      <c r="B144" s="578"/>
      <c r="C144" s="577"/>
      <c r="D144" s="577"/>
      <c r="E144" s="65"/>
      <c r="F144" s="575"/>
      <c r="G144" s="65"/>
      <c r="H144" s="65"/>
      <c r="I144" s="65"/>
      <c r="J144" s="65"/>
      <c r="K144" s="65"/>
    </row>
    <row r="145" ht="23.25" customHeight="1" spans="1:11">
      <c r="A145" s="572"/>
      <c r="B145" s="574"/>
      <c r="C145" s="577"/>
      <c r="D145" s="577"/>
      <c r="E145" s="65"/>
      <c r="F145" s="575"/>
      <c r="G145" s="65"/>
      <c r="H145" s="65"/>
      <c r="I145" s="65"/>
      <c r="J145" s="65"/>
      <c r="K145" s="65"/>
    </row>
    <row r="146" ht="23.25" customHeight="1" spans="1:11">
      <c r="A146" s="572"/>
      <c r="B146" s="574"/>
      <c r="C146" s="577"/>
      <c r="D146" s="577"/>
      <c r="E146" s="65"/>
      <c r="F146" s="575"/>
      <c r="G146" s="65"/>
      <c r="H146" s="65"/>
      <c r="I146" s="65"/>
      <c r="J146" s="65"/>
      <c r="K146" s="65"/>
    </row>
    <row r="147" ht="23.25" customHeight="1" spans="1:11">
      <c r="A147" s="572"/>
      <c r="B147" s="574"/>
      <c r="C147" s="574"/>
      <c r="D147" s="574"/>
      <c r="E147" s="65"/>
      <c r="F147" s="575"/>
      <c r="G147" s="65"/>
      <c r="H147" s="65"/>
      <c r="I147" s="65"/>
      <c r="J147" s="65"/>
      <c r="K147" s="65"/>
    </row>
    <row r="148" ht="23.25" customHeight="1" spans="1:11">
      <c r="A148" s="572"/>
      <c r="B148" s="343"/>
      <c r="C148" s="579"/>
      <c r="D148" s="579"/>
      <c r="E148" s="65"/>
      <c r="F148" s="575"/>
      <c r="G148" s="65"/>
      <c r="H148" s="65"/>
      <c r="I148" s="65"/>
      <c r="J148" s="65"/>
      <c r="K148" s="65"/>
    </row>
    <row r="149" ht="23.25" customHeight="1" spans="1:11">
      <c r="A149" s="572"/>
      <c r="B149" s="65"/>
      <c r="C149" s="65"/>
      <c r="D149" s="65"/>
      <c r="E149" s="65"/>
      <c r="F149" s="575"/>
      <c r="G149" s="65"/>
      <c r="H149" s="65"/>
      <c r="I149" s="65"/>
      <c r="J149" s="65"/>
      <c r="K149" s="65"/>
    </row>
    <row r="150" ht="23.25" customHeight="1" spans="1:11">
      <c r="A150" s="572"/>
      <c r="B150" s="65"/>
      <c r="C150" s="65"/>
      <c r="D150" s="65"/>
      <c r="E150" s="65"/>
      <c r="F150" s="575"/>
      <c r="G150" s="65"/>
      <c r="H150" s="65"/>
      <c r="I150" s="65"/>
      <c r="J150" s="65"/>
      <c r="K150" s="65"/>
    </row>
    <row r="151" ht="23.25" customHeight="1" spans="1:11">
      <c r="A151" s="572"/>
      <c r="B151" s="580"/>
      <c r="C151" s="581"/>
      <c r="D151" s="112"/>
      <c r="E151" s="582"/>
      <c r="F151" s="583"/>
      <c r="G151" s="65"/>
      <c r="H151" s="65"/>
      <c r="I151" s="65"/>
      <c r="J151" s="65"/>
      <c r="K151" s="65"/>
    </row>
    <row r="152" ht="23.25" customHeight="1" spans="1:11">
      <c r="A152" s="572"/>
      <c r="B152" s="586"/>
      <c r="C152" s="73"/>
      <c r="D152" s="73"/>
      <c r="E152" s="73"/>
      <c r="F152" s="587"/>
      <c r="G152" s="65"/>
      <c r="H152" s="65"/>
      <c r="I152" s="65"/>
      <c r="J152" s="65"/>
      <c r="K152" s="65"/>
    </row>
    <row r="153" ht="23.25" customHeight="1" spans="1:11">
      <c r="A153" s="572"/>
      <c r="B153" s="112"/>
      <c r="C153" s="589"/>
      <c r="D153" s="590"/>
      <c r="E153" s="590"/>
      <c r="F153" s="591"/>
      <c r="G153" s="65"/>
      <c r="H153" s="65"/>
      <c r="I153" s="65"/>
      <c r="J153" s="65"/>
      <c r="K153" s="65"/>
    </row>
    <row r="154" ht="23.25" customHeight="1" spans="1:11">
      <c r="A154" s="572"/>
      <c r="B154" s="112"/>
      <c r="C154" s="589"/>
      <c r="D154" s="590"/>
      <c r="E154" s="590"/>
      <c r="F154" s="591"/>
      <c r="G154" s="65"/>
      <c r="H154" s="65"/>
      <c r="I154" s="65"/>
      <c r="J154" s="65"/>
      <c r="K154" s="65"/>
    </row>
    <row r="155" ht="23.25" customHeight="1" spans="1:11">
      <c r="A155" s="593" t="s">
        <v>134</v>
      </c>
      <c r="B155" s="594"/>
      <c r="C155" s="595"/>
      <c r="D155" s="596"/>
      <c r="E155" s="596"/>
      <c r="F155" s="597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17">
    <mergeCell ref="A12:F12"/>
    <mergeCell ref="G12:K12"/>
    <mergeCell ref="A28:F28"/>
    <mergeCell ref="G28:K28"/>
    <mergeCell ref="A44:F44"/>
    <mergeCell ref="G44:K44"/>
    <mergeCell ref="A60:F60"/>
    <mergeCell ref="G60:K60"/>
    <mergeCell ref="A76:F76"/>
    <mergeCell ref="G76:K76"/>
    <mergeCell ref="A92:F92"/>
    <mergeCell ref="G92:K92"/>
    <mergeCell ref="A108:F108"/>
    <mergeCell ref="G108:L108"/>
    <mergeCell ref="A124:F124"/>
    <mergeCell ref="G124:L124"/>
    <mergeCell ref="A140:F140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230"/>
  <sheetViews>
    <sheetView showGridLines="0" zoomScale="85" zoomScaleNormal="85" workbookViewId="0">
      <selection activeCell="B18" sqref="B18"/>
    </sheetView>
  </sheetViews>
  <sheetFormatPr defaultColWidth="0" defaultRowHeight="15"/>
  <cols>
    <col min="1" max="1" width="2.71428571428571" customWidth="1"/>
    <col min="2" max="2" width="58" customWidth="1"/>
    <col min="3" max="8" width="15.7142857142857" customWidth="1"/>
    <col min="9" max="9" width="17.7142857142857" customWidth="1"/>
    <col min="10" max="10" width="9.14285714285714" customWidth="1"/>
    <col min="11" max="11" width="8.57142857142857" customWidth="1"/>
    <col min="12" max="17" width="0" hidden="1" customWidth="1"/>
    <col min="18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105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 spans="1:8">
      <c r="A11" s="139"/>
      <c r="B11" s="139"/>
      <c r="C11" s="139"/>
      <c r="D11" s="139"/>
      <c r="E11" s="139"/>
      <c r="F11" s="139"/>
      <c r="G11" s="139"/>
      <c r="H11" s="139"/>
    </row>
    <row r="12" ht="23.25" customHeight="1" spans="1:10">
      <c r="A12" s="139"/>
      <c r="B12" s="497" t="s">
        <v>512</v>
      </c>
      <c r="C12" s="499"/>
      <c r="D12" s="498"/>
      <c r="E12" s="498"/>
      <c r="F12" s="511"/>
      <c r="G12" s="527"/>
      <c r="H12" s="365"/>
      <c r="I12" s="73"/>
      <c r="J12" s="65"/>
    </row>
    <row r="13" ht="50.1" customHeight="1" spans="1:10">
      <c r="A13" s="139"/>
      <c r="B13" s="528" t="s">
        <v>128</v>
      </c>
      <c r="C13" s="529" t="s">
        <v>513</v>
      </c>
      <c r="D13" s="529" t="s">
        <v>514</v>
      </c>
      <c r="E13" s="529" t="s">
        <v>191</v>
      </c>
      <c r="F13" s="530" t="s">
        <v>192</v>
      </c>
      <c r="G13" s="529" t="s">
        <v>391</v>
      </c>
      <c r="H13" s="524"/>
      <c r="I13" s="73"/>
      <c r="J13" s="65"/>
    </row>
    <row r="14" ht="23.25" customHeight="1" spans="1:10">
      <c r="A14" s="139"/>
      <c r="B14" s="531" t="s">
        <v>50</v>
      </c>
      <c r="C14" s="532"/>
      <c r="D14" s="532"/>
      <c r="E14" s="532"/>
      <c r="F14" s="532"/>
      <c r="G14" s="533"/>
      <c r="H14" s="196"/>
      <c r="I14" s="447"/>
      <c r="J14" s="65"/>
    </row>
    <row r="15" ht="23.25" customHeight="1" spans="1:10">
      <c r="A15" s="139"/>
      <c r="B15" s="145" t="s">
        <v>515</v>
      </c>
      <c r="C15" s="534" t="s">
        <v>516</v>
      </c>
      <c r="D15" s="535" t="s">
        <v>399</v>
      </c>
      <c r="E15" s="535">
        <v>14</v>
      </c>
      <c r="F15" s="236">
        <v>14</v>
      </c>
      <c r="G15" s="536">
        <v>14</v>
      </c>
      <c r="H15" s="397"/>
      <c r="I15" s="447"/>
      <c r="J15" s="65"/>
    </row>
    <row r="16" ht="23.25" customHeight="1" spans="1:10">
      <c r="A16" s="139"/>
      <c r="B16" s="531" t="s">
        <v>35</v>
      </c>
      <c r="C16" s="532"/>
      <c r="D16" s="532"/>
      <c r="E16" s="532"/>
      <c r="F16" s="532"/>
      <c r="G16" s="533"/>
      <c r="H16" s="371"/>
      <c r="I16" s="447"/>
      <c r="J16" s="65"/>
    </row>
    <row r="17" ht="23.25" customHeight="1" spans="1:10">
      <c r="A17" s="139"/>
      <c r="B17" s="537" t="s">
        <v>517</v>
      </c>
      <c r="C17" s="538" t="s">
        <v>408</v>
      </c>
      <c r="D17" s="539" t="s">
        <v>414</v>
      </c>
      <c r="E17" s="539">
        <v>40</v>
      </c>
      <c r="F17" s="540">
        <v>25</v>
      </c>
      <c r="G17" s="541">
        <v>25</v>
      </c>
      <c r="H17" s="371"/>
      <c r="I17" s="447"/>
      <c r="J17" s="65"/>
    </row>
    <row r="18" ht="23.25" customHeight="1" spans="1:10">
      <c r="A18" s="139"/>
      <c r="B18" s="542" t="s">
        <v>35</v>
      </c>
      <c r="C18" s="532"/>
      <c r="D18" s="532"/>
      <c r="E18" s="532"/>
      <c r="F18" s="532"/>
      <c r="G18" s="533"/>
      <c r="H18" s="371"/>
      <c r="I18" s="447"/>
      <c r="J18" s="65"/>
    </row>
    <row r="19" ht="26.25" spans="1:10">
      <c r="A19" s="139"/>
      <c r="B19" s="543" t="s">
        <v>518</v>
      </c>
      <c r="C19" s="538" t="s">
        <v>519</v>
      </c>
      <c r="D19" s="539" t="s">
        <v>520</v>
      </c>
      <c r="E19" s="539">
        <v>300</v>
      </c>
      <c r="F19" s="540">
        <v>266</v>
      </c>
      <c r="G19" s="541">
        <v>0</v>
      </c>
      <c r="H19" s="371"/>
      <c r="I19" s="447"/>
      <c r="J19" s="65"/>
    </row>
    <row r="20" ht="23.25" customHeight="1" spans="1:10">
      <c r="A20" s="139"/>
      <c r="B20" s="35" t="s">
        <v>134</v>
      </c>
      <c r="C20" s="67"/>
      <c r="D20" s="39"/>
      <c r="E20" s="39"/>
      <c r="F20" s="39"/>
      <c r="G20" s="527"/>
      <c r="H20" s="371"/>
      <c r="I20" s="447"/>
      <c r="J20" s="65"/>
    </row>
    <row r="21" ht="23.25" customHeight="1" spans="1:10">
      <c r="A21" s="139"/>
      <c r="B21" s="438"/>
      <c r="C21" s="527"/>
      <c r="D21" s="527"/>
      <c r="E21" s="527"/>
      <c r="F21" s="527"/>
      <c r="G21" s="527"/>
      <c r="H21" s="371"/>
      <c r="I21" s="447"/>
      <c r="J21" s="65"/>
    </row>
    <row r="22" ht="23.25" customHeight="1" spans="1:10">
      <c r="A22" s="139"/>
      <c r="B22" s="68"/>
      <c r="C22" s="68"/>
      <c r="D22" s="68"/>
      <c r="E22" s="68"/>
      <c r="F22" s="68"/>
      <c r="G22" s="68"/>
      <c r="H22" s="371"/>
      <c r="I22" s="447"/>
      <c r="J22" s="65"/>
    </row>
    <row r="23" ht="23.25" customHeight="1" spans="1:10">
      <c r="A23" s="139"/>
      <c r="B23" s="544"/>
      <c r="C23" s="196"/>
      <c r="D23" s="52"/>
      <c r="E23" s="171"/>
      <c r="F23" s="171"/>
      <c r="G23" s="171"/>
      <c r="H23" s="171"/>
      <c r="I23" s="106"/>
      <c r="J23" s="65"/>
    </row>
    <row r="24" ht="23.25" customHeight="1" spans="1:10">
      <c r="A24" s="65"/>
      <c r="B24" s="545"/>
      <c r="C24" s="546"/>
      <c r="D24" s="547"/>
      <c r="E24" s="548"/>
      <c r="F24" s="548"/>
      <c r="G24" s="549"/>
      <c r="H24" s="550"/>
      <c r="I24" s="65"/>
      <c r="J24" s="65"/>
    </row>
    <row r="25" ht="23.25" customHeight="1" spans="1:10">
      <c r="A25" s="65"/>
      <c r="B25" s="545"/>
      <c r="C25" s="546"/>
      <c r="D25" s="547"/>
      <c r="E25" s="551"/>
      <c r="F25" s="548"/>
      <c r="G25" s="549"/>
      <c r="H25" s="550"/>
      <c r="I25" s="73"/>
      <c r="J25" s="65"/>
    </row>
    <row r="26" ht="23.25" customHeight="1" spans="1:10">
      <c r="A26" s="65"/>
      <c r="B26" s="545"/>
      <c r="C26" s="546"/>
      <c r="D26" s="547"/>
      <c r="E26" s="551"/>
      <c r="F26" s="548"/>
      <c r="G26" s="549"/>
      <c r="H26" s="550"/>
      <c r="I26" s="73"/>
      <c r="J26" s="65"/>
    </row>
    <row r="27" ht="23.25" customHeight="1" spans="1:10">
      <c r="A27" s="65"/>
      <c r="B27" s="545"/>
      <c r="C27" s="546"/>
      <c r="D27" s="547"/>
      <c r="E27" s="204"/>
      <c r="F27" s="204"/>
      <c r="G27" s="552"/>
      <c r="H27" s="204"/>
      <c r="I27" s="447"/>
      <c r="J27" s="65"/>
    </row>
    <row r="28" ht="23.25" customHeight="1" spans="1:10">
      <c r="A28" s="65"/>
      <c r="B28" s="545"/>
      <c r="C28" s="546"/>
      <c r="D28" s="547"/>
      <c r="E28" s="548"/>
      <c r="F28" s="548"/>
      <c r="G28" s="549"/>
      <c r="H28" s="550"/>
      <c r="I28" s="447"/>
      <c r="J28" s="65"/>
    </row>
    <row r="29" ht="23.25" customHeight="1" spans="1:10">
      <c r="A29" s="65"/>
      <c r="B29" s="545"/>
      <c r="C29" s="546"/>
      <c r="D29" s="547"/>
      <c r="E29" s="204"/>
      <c r="F29" s="204"/>
      <c r="G29" s="552"/>
      <c r="H29" s="204"/>
      <c r="I29" s="447"/>
      <c r="J29" s="65"/>
    </row>
    <row r="30" ht="23.25" customHeight="1" spans="1:10">
      <c r="A30" s="65"/>
      <c r="B30" s="545"/>
      <c r="C30" s="546"/>
      <c r="D30" s="547"/>
      <c r="E30" s="553"/>
      <c r="F30" s="551"/>
      <c r="G30" s="550"/>
      <c r="H30" s="550"/>
      <c r="I30" s="447"/>
      <c r="J30" s="65"/>
    </row>
    <row r="31" ht="23.25" customHeight="1" spans="1:10">
      <c r="A31" s="65"/>
      <c r="B31" s="545"/>
      <c r="C31" s="546"/>
      <c r="D31" s="547"/>
      <c r="E31" s="204"/>
      <c r="F31" s="204"/>
      <c r="G31" s="552"/>
      <c r="H31" s="204"/>
      <c r="I31" s="447"/>
      <c r="J31" s="65"/>
    </row>
    <row r="32" ht="23.25" customHeight="1" spans="1:10">
      <c r="A32" s="65"/>
      <c r="B32" s="545"/>
      <c r="C32" s="546"/>
      <c r="D32" s="547"/>
      <c r="E32" s="548"/>
      <c r="F32" s="548"/>
      <c r="G32" s="549"/>
      <c r="H32" s="550"/>
      <c r="I32" s="447"/>
      <c r="J32" s="65"/>
    </row>
    <row r="33" ht="23.25" customHeight="1" spans="1:10">
      <c r="A33" s="65"/>
      <c r="B33" s="545"/>
      <c r="C33" s="546"/>
      <c r="D33" s="547"/>
      <c r="E33" s="204"/>
      <c r="F33" s="204"/>
      <c r="G33" s="204"/>
      <c r="H33" s="204"/>
      <c r="I33" s="447"/>
      <c r="J33" s="65"/>
    </row>
    <row r="34" ht="23.25" customHeight="1" spans="1:10">
      <c r="A34" s="65"/>
      <c r="B34" s="545"/>
      <c r="C34" s="546"/>
      <c r="D34" s="547"/>
      <c r="E34" s="553"/>
      <c r="F34" s="551"/>
      <c r="G34" s="550"/>
      <c r="H34" s="550"/>
      <c r="I34" s="106"/>
      <c r="J34" s="65"/>
    </row>
    <row r="35" ht="23.25" customHeight="1" spans="1:10">
      <c r="A35" s="65"/>
      <c r="B35" s="545"/>
      <c r="C35" s="546"/>
      <c r="D35" s="547"/>
      <c r="E35" s="553"/>
      <c r="F35" s="551"/>
      <c r="G35" s="550"/>
      <c r="H35" s="550"/>
      <c r="I35" s="106"/>
      <c r="J35" s="65"/>
    </row>
    <row r="36" ht="23.25" customHeight="1" spans="1:10">
      <c r="A36" s="65"/>
      <c r="B36" s="545"/>
      <c r="C36" s="546"/>
      <c r="D36" s="547"/>
      <c r="E36" s="548"/>
      <c r="F36" s="548"/>
      <c r="G36" s="549"/>
      <c r="H36" s="550"/>
      <c r="I36" s="112"/>
      <c r="J36" s="65"/>
    </row>
    <row r="37" ht="23.25" customHeight="1" spans="1:10">
      <c r="A37" s="65"/>
      <c r="B37" s="545"/>
      <c r="C37" s="546"/>
      <c r="D37" s="547"/>
      <c r="E37" s="548"/>
      <c r="F37" s="548"/>
      <c r="G37" s="549"/>
      <c r="H37" s="550"/>
      <c r="I37" s="73"/>
      <c r="J37" s="65"/>
    </row>
    <row r="38" ht="23.25" customHeight="1" spans="1:10">
      <c r="A38" s="65"/>
      <c r="B38" s="545"/>
      <c r="C38" s="546"/>
      <c r="D38" s="547"/>
      <c r="E38" s="548"/>
      <c r="F38" s="548"/>
      <c r="G38" s="549"/>
      <c r="H38" s="550"/>
      <c r="I38" s="73"/>
      <c r="J38" s="65"/>
    </row>
    <row r="39" ht="23.25" customHeight="1" spans="1:10">
      <c r="A39" s="65"/>
      <c r="B39" s="545"/>
      <c r="C39" s="546"/>
      <c r="D39" s="547"/>
      <c r="E39" s="548"/>
      <c r="F39" s="548"/>
      <c r="G39" s="549"/>
      <c r="H39" s="550"/>
      <c r="I39" s="447"/>
      <c r="J39" s="65"/>
    </row>
    <row r="40" ht="23.25" customHeight="1" spans="1:10">
      <c r="A40" s="65"/>
      <c r="B40" s="545"/>
      <c r="C40" s="546"/>
      <c r="D40" s="547"/>
      <c r="E40" s="548"/>
      <c r="F40" s="548"/>
      <c r="G40" s="549"/>
      <c r="H40" s="550"/>
      <c r="I40" s="447"/>
      <c r="J40" s="65"/>
    </row>
    <row r="41" ht="23.25" customHeight="1" spans="1:10">
      <c r="A41" s="65"/>
      <c r="B41" s="545"/>
      <c r="C41" s="546"/>
      <c r="D41" s="547"/>
      <c r="E41" s="554"/>
      <c r="F41" s="554"/>
      <c r="G41" s="555"/>
      <c r="H41" s="556"/>
      <c r="I41" s="447"/>
      <c r="J41" s="65"/>
    </row>
    <row r="42" ht="23.25" customHeight="1" spans="1:10">
      <c r="A42" s="65"/>
      <c r="B42" s="545"/>
      <c r="C42" s="546"/>
      <c r="D42" s="547"/>
      <c r="E42" s="554"/>
      <c r="F42" s="554"/>
      <c r="G42" s="555"/>
      <c r="H42" s="556"/>
      <c r="I42" s="447"/>
      <c r="J42" s="65"/>
    </row>
    <row r="43" ht="23.25" customHeight="1" spans="1:10">
      <c r="A43" s="65"/>
      <c r="B43" s="545"/>
      <c r="C43" s="546"/>
      <c r="D43" s="547"/>
      <c r="E43" s="554"/>
      <c r="F43" s="554"/>
      <c r="G43" s="555"/>
      <c r="H43" s="556"/>
      <c r="I43" s="447"/>
      <c r="J43" s="65"/>
    </row>
    <row r="44" ht="23.25" customHeight="1" spans="1:10">
      <c r="A44" s="65"/>
      <c r="B44" s="545"/>
      <c r="C44" s="546"/>
      <c r="D44" s="547"/>
      <c r="E44" s="554"/>
      <c r="F44" s="554"/>
      <c r="G44" s="555"/>
      <c r="H44" s="556"/>
      <c r="I44" s="447"/>
      <c r="J44" s="65"/>
    </row>
    <row r="45" ht="23.25" customHeight="1" spans="1:10">
      <c r="A45" s="65"/>
      <c r="B45" s="545"/>
      <c r="C45" s="546"/>
      <c r="D45" s="547"/>
      <c r="E45" s="554"/>
      <c r="F45" s="554"/>
      <c r="G45" s="555"/>
      <c r="H45" s="556"/>
      <c r="I45" s="112"/>
      <c r="J45" s="65"/>
    </row>
    <row r="46" ht="23.25" customHeight="1" spans="1:10">
      <c r="A46" s="65"/>
      <c r="B46" s="545"/>
      <c r="C46" s="546"/>
      <c r="D46" s="547"/>
      <c r="E46" s="554"/>
      <c r="F46" s="554"/>
      <c r="G46" s="555"/>
      <c r="H46" s="556"/>
      <c r="I46" s="73"/>
      <c r="J46" s="65"/>
    </row>
    <row r="47" ht="23.25" customHeight="1" spans="1:10">
      <c r="A47" s="65"/>
      <c r="B47" s="545"/>
      <c r="C47" s="546"/>
      <c r="D47" s="547"/>
      <c r="E47" s="554"/>
      <c r="F47" s="554"/>
      <c r="G47" s="555"/>
      <c r="H47" s="556"/>
      <c r="I47" s="73"/>
      <c r="J47" s="65"/>
    </row>
    <row r="48" ht="23.25" customHeight="1" spans="1:10">
      <c r="A48" s="65"/>
      <c r="B48" s="545"/>
      <c r="C48" s="546"/>
      <c r="D48" s="547"/>
      <c r="E48" s="554"/>
      <c r="F48" s="554"/>
      <c r="G48" s="555"/>
      <c r="H48" s="556"/>
      <c r="I48" s="447"/>
      <c r="J48" s="65"/>
    </row>
    <row r="49" ht="23.25" customHeight="1" spans="1:10">
      <c r="A49" s="65"/>
      <c r="B49" s="545"/>
      <c r="C49" s="546"/>
      <c r="D49" s="547"/>
      <c r="E49" s="554"/>
      <c r="F49" s="554"/>
      <c r="G49" s="555"/>
      <c r="H49" s="556"/>
      <c r="I49" s="447"/>
      <c r="J49" s="65"/>
    </row>
    <row r="50" ht="23.25" customHeight="1" spans="1:10">
      <c r="A50" s="65"/>
      <c r="B50" s="545"/>
      <c r="C50" s="546"/>
      <c r="D50" s="547"/>
      <c r="E50" s="554"/>
      <c r="F50" s="554"/>
      <c r="G50" s="555"/>
      <c r="H50" s="556"/>
      <c r="I50" s="447"/>
      <c r="J50" s="65"/>
    </row>
    <row r="51" ht="23.25" customHeight="1" spans="1:10">
      <c r="A51" s="65"/>
      <c r="B51" s="545"/>
      <c r="C51" s="546"/>
      <c r="D51" s="547"/>
      <c r="E51" s="554"/>
      <c r="F51" s="554"/>
      <c r="G51" s="555"/>
      <c r="H51" s="556"/>
      <c r="I51" s="447"/>
      <c r="J51" s="65"/>
    </row>
    <row r="52" ht="23.25" customHeight="1" spans="1:10">
      <c r="A52" s="65"/>
      <c r="B52" s="545"/>
      <c r="C52" s="546"/>
      <c r="D52" s="547"/>
      <c r="E52" s="554"/>
      <c r="F52" s="554"/>
      <c r="G52" s="555"/>
      <c r="H52" s="556"/>
      <c r="I52" s="447"/>
      <c r="J52" s="65"/>
    </row>
    <row r="53" ht="23.25" customHeight="1" spans="1:10">
      <c r="A53" s="65"/>
      <c r="B53" s="545"/>
      <c r="C53" s="546"/>
      <c r="D53" s="547"/>
      <c r="E53" s="554"/>
      <c r="F53" s="554"/>
      <c r="G53" s="555"/>
      <c r="H53" s="556"/>
      <c r="I53" s="447"/>
      <c r="J53" s="65"/>
    </row>
    <row r="54" ht="23.25" customHeight="1" spans="1:10">
      <c r="A54" s="65"/>
      <c r="B54" s="557"/>
      <c r="C54" s="557"/>
      <c r="D54" s="557"/>
      <c r="E54" s="557"/>
      <c r="F54" s="557"/>
      <c r="G54" s="557"/>
      <c r="H54" s="557"/>
      <c r="I54" s="447"/>
      <c r="J54" s="65"/>
    </row>
    <row r="55" ht="23.25" customHeight="1" spans="2:10">
      <c r="B55" s="343"/>
      <c r="C55" s="455"/>
      <c r="D55" s="112"/>
      <c r="E55" s="554"/>
      <c r="F55" s="554"/>
      <c r="G55" s="555"/>
      <c r="H55" s="556"/>
      <c r="I55" s="459"/>
      <c r="J55" s="65"/>
    </row>
    <row r="56" ht="23.25" customHeight="1" spans="2:10">
      <c r="B56" s="455"/>
      <c r="C56" s="455"/>
      <c r="D56" s="112"/>
      <c r="E56" s="554"/>
      <c r="F56" s="554"/>
      <c r="G56" s="555"/>
      <c r="H56" s="556"/>
      <c r="I56" s="106"/>
      <c r="J56" s="65"/>
    </row>
    <row r="57" ht="23.25" customHeight="1" spans="2:10">
      <c r="B57" s="455"/>
      <c r="C57" s="455"/>
      <c r="D57" s="554"/>
      <c r="E57" s="554"/>
      <c r="F57" s="554"/>
      <c r="G57" s="555"/>
      <c r="H57" s="555"/>
      <c r="I57" s="106"/>
      <c r="J57" s="65"/>
    </row>
    <row r="58" ht="23.25" customHeight="1" spans="2:10">
      <c r="B58" s="558"/>
      <c r="C58" s="456"/>
      <c r="D58" s="456"/>
      <c r="E58" s="456"/>
      <c r="F58" s="456"/>
      <c r="G58" s="559"/>
      <c r="H58" s="456"/>
      <c r="I58" s="106"/>
      <c r="J58" s="65"/>
    </row>
    <row r="59" ht="23.25" customHeight="1" spans="2:10">
      <c r="B59" s="560"/>
      <c r="C59" s="560"/>
      <c r="D59" s="561"/>
      <c r="E59" s="561"/>
      <c r="F59" s="561"/>
      <c r="G59" s="562"/>
      <c r="H59" s="563"/>
      <c r="I59" s="73"/>
      <c r="J59" s="65"/>
    </row>
    <row r="60" ht="23.25" customHeight="1" spans="2:10">
      <c r="B60" s="560"/>
      <c r="C60" s="560"/>
      <c r="D60" s="561"/>
      <c r="E60" s="561"/>
      <c r="F60" s="561"/>
      <c r="G60" s="562"/>
      <c r="H60" s="563"/>
      <c r="I60" s="73"/>
      <c r="J60" s="65"/>
    </row>
    <row r="61" ht="23.25" customHeight="1" spans="2:10">
      <c r="B61" s="560"/>
      <c r="C61" s="560"/>
      <c r="D61" s="561"/>
      <c r="E61" s="561"/>
      <c r="F61" s="561"/>
      <c r="G61" s="562"/>
      <c r="H61" s="563"/>
      <c r="I61" s="447"/>
      <c r="J61" s="65"/>
    </row>
    <row r="62" ht="23.25" customHeight="1" spans="2:10">
      <c r="B62" s="564"/>
      <c r="C62" s="564"/>
      <c r="D62" s="445"/>
      <c r="E62" s="445"/>
      <c r="F62" s="445"/>
      <c r="G62" s="445"/>
      <c r="H62" s="445"/>
      <c r="I62" s="447"/>
      <c r="J62" s="65"/>
    </row>
    <row r="63" ht="23.25" customHeight="1" spans="2:10">
      <c r="B63" s="445"/>
      <c r="C63" s="445"/>
      <c r="D63" s="445"/>
      <c r="E63" s="445"/>
      <c r="F63" s="445"/>
      <c r="G63" s="445"/>
      <c r="H63" s="445"/>
      <c r="I63" s="447"/>
      <c r="J63" s="65"/>
    </row>
    <row r="64" ht="23.25" customHeight="1" spans="2:10">
      <c r="B64" s="445"/>
      <c r="C64" s="445"/>
      <c r="D64" s="445"/>
      <c r="E64" s="445"/>
      <c r="F64" s="445"/>
      <c r="G64" s="445"/>
      <c r="H64" s="445"/>
      <c r="I64" s="447"/>
      <c r="J64" s="65"/>
    </row>
    <row r="65" ht="23.25" customHeight="1" spans="2:10">
      <c r="B65" s="445"/>
      <c r="C65" s="445"/>
      <c r="D65" s="445"/>
      <c r="E65" s="445"/>
      <c r="F65" s="445"/>
      <c r="G65" s="445"/>
      <c r="H65" s="445"/>
      <c r="I65" s="447"/>
      <c r="J65" s="65"/>
    </row>
    <row r="66" ht="23.25" customHeight="1" spans="2:10">
      <c r="B66" s="445"/>
      <c r="C66" s="445"/>
      <c r="D66" s="445"/>
      <c r="E66" s="445"/>
      <c r="F66" s="445"/>
      <c r="G66" s="445"/>
      <c r="H66" s="445"/>
      <c r="I66" s="447"/>
      <c r="J66" s="65"/>
    </row>
    <row r="67" ht="23.25" customHeight="1" spans="2:10">
      <c r="B67" s="445"/>
      <c r="C67" s="445"/>
      <c r="D67" s="445"/>
      <c r="E67" s="445"/>
      <c r="F67" s="445"/>
      <c r="G67" s="445"/>
      <c r="H67" s="445"/>
      <c r="I67" s="447"/>
      <c r="J67" s="65"/>
    </row>
    <row r="68" ht="23.25" customHeight="1" spans="2:10">
      <c r="B68" s="445"/>
      <c r="C68" s="445"/>
      <c r="D68" s="445"/>
      <c r="E68" s="445"/>
      <c r="F68" s="445"/>
      <c r="G68" s="445"/>
      <c r="H68" s="445"/>
      <c r="I68" s="459"/>
      <c r="J68" s="65"/>
    </row>
    <row r="69" ht="23.25" customHeight="1" spans="2:10">
      <c r="B69" s="448"/>
      <c r="C69" s="448"/>
      <c r="D69" s="448"/>
      <c r="E69" s="448"/>
      <c r="F69" s="448"/>
      <c r="G69" s="448"/>
      <c r="H69" s="448"/>
      <c r="I69" s="106"/>
      <c r="J69" s="65"/>
    </row>
    <row r="70" ht="23.25" customHeight="1" spans="2:10">
      <c r="B70" s="112"/>
      <c r="C70" s="106"/>
      <c r="D70" s="106"/>
      <c r="E70" s="106"/>
      <c r="F70" s="106"/>
      <c r="G70" s="106"/>
      <c r="H70" s="106"/>
      <c r="I70" s="106"/>
      <c r="J70" s="65"/>
    </row>
    <row r="71" ht="23.25" customHeight="1" spans="2:10">
      <c r="B71" s="106"/>
      <c r="C71" s="106"/>
      <c r="D71" s="106"/>
      <c r="E71" s="106"/>
      <c r="F71" s="106"/>
      <c r="G71" s="106"/>
      <c r="H71" s="106"/>
      <c r="I71" s="106"/>
      <c r="J71" s="65"/>
    </row>
    <row r="72" ht="23.25" customHeight="1" spans="2:10">
      <c r="B72" s="329"/>
      <c r="C72" s="449"/>
      <c r="D72" s="450"/>
      <c r="E72" s="451"/>
      <c r="F72" s="451"/>
      <c r="G72" s="452"/>
      <c r="H72" s="73"/>
      <c r="I72" s="73"/>
      <c r="J72" s="65"/>
    </row>
    <row r="73" ht="23.25" customHeight="1" spans="2:10">
      <c r="B73" s="453"/>
      <c r="C73" s="454"/>
      <c r="D73" s="454"/>
      <c r="E73" s="454"/>
      <c r="F73" s="454"/>
      <c r="G73" s="454"/>
      <c r="H73" s="454"/>
      <c r="I73" s="73"/>
      <c r="J73" s="65"/>
    </row>
    <row r="74" ht="23.25" customHeight="1" spans="2:10">
      <c r="B74" s="455"/>
      <c r="C74" s="83"/>
      <c r="D74" s="83"/>
      <c r="E74" s="83"/>
      <c r="F74" s="83"/>
      <c r="G74" s="83"/>
      <c r="H74" s="83"/>
      <c r="I74" s="447"/>
      <c r="J74" s="65"/>
    </row>
    <row r="75" ht="23.25" customHeight="1" spans="2:10">
      <c r="B75" s="455"/>
      <c r="C75" s="83"/>
      <c r="D75" s="83"/>
      <c r="E75" s="83"/>
      <c r="F75" s="83"/>
      <c r="G75" s="83"/>
      <c r="H75" s="83"/>
      <c r="I75" s="447"/>
      <c r="J75" s="65"/>
    </row>
    <row r="76" ht="23.25" customHeight="1" spans="2:10">
      <c r="B76" s="455"/>
      <c r="C76" s="83"/>
      <c r="D76" s="83"/>
      <c r="E76" s="83"/>
      <c r="F76" s="83"/>
      <c r="G76" s="83"/>
      <c r="H76" s="83"/>
      <c r="I76" s="447"/>
      <c r="J76" s="65"/>
    </row>
    <row r="77" ht="23.25" customHeight="1" spans="2:10">
      <c r="B77" s="455"/>
      <c r="C77" s="83"/>
      <c r="D77" s="83"/>
      <c r="E77" s="83"/>
      <c r="F77" s="83"/>
      <c r="G77" s="83"/>
      <c r="H77" s="83"/>
      <c r="I77" s="447"/>
      <c r="J77" s="65"/>
    </row>
    <row r="78" ht="23.25" customHeight="1" spans="2:10">
      <c r="B78" s="455"/>
      <c r="C78" s="83"/>
      <c r="D78" s="83"/>
      <c r="E78" s="83"/>
      <c r="F78" s="83"/>
      <c r="G78" s="83"/>
      <c r="H78" s="83"/>
      <c r="I78" s="447"/>
      <c r="J78" s="65"/>
    </row>
    <row r="79" ht="23.25" customHeight="1" spans="2:10">
      <c r="B79" s="455"/>
      <c r="C79" s="83"/>
      <c r="D79" s="83"/>
      <c r="E79" s="83"/>
      <c r="F79" s="83"/>
      <c r="G79" s="83"/>
      <c r="H79" s="83"/>
      <c r="I79" s="447"/>
      <c r="J79" s="65"/>
    </row>
    <row r="80" ht="23.25" customHeight="1" spans="2:10">
      <c r="B80" s="456"/>
      <c r="C80" s="457"/>
      <c r="D80" s="457"/>
      <c r="E80" s="457"/>
      <c r="F80" s="457"/>
      <c r="G80" s="457"/>
      <c r="H80" s="457"/>
      <c r="I80" s="459"/>
      <c r="J80" s="65"/>
    </row>
    <row r="81" ht="23.25" customHeight="1" spans="2:10">
      <c r="B81" s="343"/>
      <c r="C81" s="106"/>
      <c r="D81" s="106"/>
      <c r="E81" s="106"/>
      <c r="F81" s="106"/>
      <c r="G81" s="106"/>
      <c r="H81" s="106"/>
      <c r="I81" s="106"/>
      <c r="J81" s="65"/>
    </row>
    <row r="82" ht="23.25" customHeight="1" spans="2:10">
      <c r="B82" s="106"/>
      <c r="C82" s="106"/>
      <c r="D82" s="106"/>
      <c r="E82" s="106"/>
      <c r="F82" s="106"/>
      <c r="G82" s="106"/>
      <c r="H82" s="106"/>
      <c r="I82" s="106"/>
      <c r="J82" s="65"/>
    </row>
    <row r="83" ht="23.25" customHeight="1" spans="2:10">
      <c r="B83" s="329"/>
      <c r="C83" s="458"/>
      <c r="D83" s="458"/>
      <c r="E83" s="458"/>
      <c r="F83" s="458"/>
      <c r="G83" s="458"/>
      <c r="H83" s="458"/>
      <c r="I83" s="458"/>
      <c r="J83" s="65"/>
    </row>
    <row r="84" ht="23.25" customHeight="1" spans="2:10">
      <c r="B84" s="453"/>
      <c r="C84" s="454"/>
      <c r="D84" s="454"/>
      <c r="E84" s="454"/>
      <c r="F84" s="454"/>
      <c r="G84" s="454"/>
      <c r="H84" s="454"/>
      <c r="I84" s="73"/>
      <c r="J84" s="65"/>
    </row>
    <row r="85" ht="23.25" customHeight="1" spans="2:10">
      <c r="B85" s="455"/>
      <c r="C85" s="83"/>
      <c r="D85" s="83"/>
      <c r="E85" s="83"/>
      <c r="F85" s="83"/>
      <c r="G85" s="83"/>
      <c r="H85" s="83"/>
      <c r="I85" s="447"/>
      <c r="J85" s="65"/>
    </row>
    <row r="86" ht="23.25" customHeight="1" spans="2:10">
      <c r="B86" s="455"/>
      <c r="C86" s="83"/>
      <c r="D86" s="83"/>
      <c r="E86" s="83"/>
      <c r="F86" s="83"/>
      <c r="G86" s="83"/>
      <c r="H86" s="83"/>
      <c r="I86" s="447"/>
      <c r="J86" s="65"/>
    </row>
    <row r="87" ht="23.25" customHeight="1" spans="2:10">
      <c r="B87" s="456"/>
      <c r="C87" s="457"/>
      <c r="D87" s="457"/>
      <c r="E87" s="457"/>
      <c r="F87" s="457"/>
      <c r="G87" s="457"/>
      <c r="H87" s="457"/>
      <c r="I87" s="447"/>
      <c r="J87" s="65"/>
    </row>
    <row r="88" ht="23.25" customHeight="1" spans="2:10">
      <c r="B88" s="343"/>
      <c r="C88" s="112"/>
      <c r="D88" s="112"/>
      <c r="E88" s="112"/>
      <c r="F88" s="112"/>
      <c r="G88" s="112"/>
      <c r="H88" s="112"/>
      <c r="I88" s="112"/>
      <c r="J88" s="65"/>
    </row>
    <row r="89" ht="23.25" customHeight="1" spans="2:10">
      <c r="B89" s="112"/>
      <c r="C89" s="112"/>
      <c r="D89" s="112"/>
      <c r="E89" s="112"/>
      <c r="F89" s="112"/>
      <c r="G89" s="112"/>
      <c r="H89" s="112"/>
      <c r="I89" s="112"/>
      <c r="J89" s="65"/>
    </row>
    <row r="90" ht="23.25" customHeight="1" spans="2:10">
      <c r="B90" s="112"/>
      <c r="C90" s="112"/>
      <c r="D90" s="112"/>
      <c r="E90" s="112"/>
      <c r="F90" s="112"/>
      <c r="G90" s="112"/>
      <c r="H90" s="112"/>
      <c r="I90" s="112"/>
      <c r="J90" s="65"/>
    </row>
    <row r="91" ht="23.25" customHeight="1" spans="2:10">
      <c r="B91" s="112"/>
      <c r="C91" s="112"/>
      <c r="D91" s="112"/>
      <c r="E91" s="112"/>
      <c r="F91" s="112"/>
      <c r="G91" s="112"/>
      <c r="H91" s="112"/>
      <c r="I91" s="112"/>
      <c r="J91" s="65"/>
    </row>
    <row r="92" ht="23.25" customHeight="1" spans="2:10">
      <c r="B92" s="112"/>
      <c r="C92" s="112"/>
      <c r="D92" s="112"/>
      <c r="E92" s="112"/>
      <c r="F92" s="112"/>
      <c r="G92" s="112"/>
      <c r="H92" s="112"/>
      <c r="I92" s="112"/>
      <c r="J92" s="65"/>
    </row>
    <row r="93" ht="23.25" customHeight="1" spans="2:10">
      <c r="B93" s="112"/>
      <c r="C93" s="112"/>
      <c r="D93" s="112"/>
      <c r="E93" s="112"/>
      <c r="F93" s="112"/>
      <c r="G93" s="112"/>
      <c r="H93" s="112"/>
      <c r="I93" s="112"/>
      <c r="J93" s="65"/>
    </row>
    <row r="94" ht="23.25" customHeight="1" spans="2:10">
      <c r="B94" s="112"/>
      <c r="C94" s="112"/>
      <c r="D94" s="112"/>
      <c r="E94" s="112"/>
      <c r="F94" s="112"/>
      <c r="G94" s="112"/>
      <c r="H94" s="112"/>
      <c r="I94" s="112"/>
      <c r="J94" s="65"/>
    </row>
    <row r="95" ht="23.25" customHeight="1" spans="2:10">
      <c r="B95" s="112"/>
      <c r="C95" s="112"/>
      <c r="D95" s="112"/>
      <c r="E95" s="112"/>
      <c r="F95" s="112"/>
      <c r="G95" s="112"/>
      <c r="H95" s="112"/>
      <c r="I95" s="112"/>
      <c r="J95" s="65"/>
    </row>
    <row r="96" ht="23.25" customHeight="1" spans="2:10">
      <c r="B96" s="112"/>
      <c r="C96" s="112"/>
      <c r="D96" s="112"/>
      <c r="E96" s="112"/>
      <c r="F96" s="112"/>
      <c r="G96" s="112"/>
      <c r="H96" s="112"/>
      <c r="I96" s="112"/>
      <c r="J96" s="65"/>
    </row>
    <row r="97" ht="23.25" customHeight="1" spans="2:10">
      <c r="B97" s="112"/>
      <c r="C97" s="112"/>
      <c r="D97" s="112"/>
      <c r="E97" s="112"/>
      <c r="F97" s="112"/>
      <c r="G97" s="112"/>
      <c r="H97" s="112"/>
      <c r="I97" s="112"/>
      <c r="J97" s="65"/>
    </row>
    <row r="98" ht="23.25" customHeight="1" spans="2:10">
      <c r="B98" s="112"/>
      <c r="C98" s="112"/>
      <c r="D98" s="112"/>
      <c r="E98" s="112"/>
      <c r="F98" s="112"/>
      <c r="G98" s="112"/>
      <c r="H98" s="112"/>
      <c r="I98" s="112"/>
      <c r="J98" s="65"/>
    </row>
    <row r="99" ht="23.25" customHeight="1" spans="2:10">
      <c r="B99" s="112"/>
      <c r="C99" s="112"/>
      <c r="D99" s="112"/>
      <c r="E99" s="112"/>
      <c r="F99" s="112"/>
      <c r="G99" s="112"/>
      <c r="H99" s="112"/>
      <c r="I99" s="112"/>
      <c r="J99" s="65"/>
    </row>
    <row r="100" ht="23.25" customHeight="1" spans="2:10">
      <c r="B100" s="112"/>
      <c r="C100" s="112"/>
      <c r="D100" s="112"/>
      <c r="E100" s="112"/>
      <c r="F100" s="112"/>
      <c r="G100" s="112"/>
      <c r="H100" s="112"/>
      <c r="I100" s="112"/>
      <c r="J100" s="65"/>
    </row>
    <row r="101" ht="23.25" customHeight="1" spans="2:10">
      <c r="B101" s="112"/>
      <c r="C101" s="112"/>
      <c r="D101" s="112"/>
      <c r="E101" s="112"/>
      <c r="F101" s="112"/>
      <c r="G101" s="112"/>
      <c r="H101" s="112"/>
      <c r="I101" s="112"/>
      <c r="J101" s="65"/>
    </row>
    <row r="102" ht="23.25" customHeight="1" spans="2:10">
      <c r="B102" s="112"/>
      <c r="C102" s="112"/>
      <c r="D102" s="112"/>
      <c r="E102" s="112"/>
      <c r="F102" s="112"/>
      <c r="G102" s="112"/>
      <c r="H102" s="112"/>
      <c r="I102" s="112"/>
      <c r="J102" s="65"/>
    </row>
    <row r="103" ht="23.25" customHeight="1" spans="2:10">
      <c r="B103" s="112"/>
      <c r="C103" s="112"/>
      <c r="D103" s="112"/>
      <c r="E103" s="112"/>
      <c r="F103" s="112"/>
      <c r="G103" s="112"/>
      <c r="H103" s="112"/>
      <c r="I103" s="112"/>
      <c r="J103" s="65"/>
    </row>
    <row r="104" ht="23.25" customHeight="1" spans="2:10">
      <c r="B104" s="112"/>
      <c r="C104" s="112"/>
      <c r="D104" s="112"/>
      <c r="E104" s="112"/>
      <c r="F104" s="112"/>
      <c r="G104" s="112"/>
      <c r="H104" s="112"/>
      <c r="I104" s="112"/>
      <c r="J104" s="65"/>
    </row>
    <row r="105" ht="23.25" customHeight="1" spans="2:10">
      <c r="B105" s="112"/>
      <c r="C105" s="112"/>
      <c r="D105" s="112"/>
      <c r="E105" s="112"/>
      <c r="F105" s="112"/>
      <c r="G105" s="112"/>
      <c r="H105" s="112"/>
      <c r="I105" s="112"/>
      <c r="J105" s="65"/>
    </row>
    <row r="106" ht="23.25" customHeight="1" spans="2:10">
      <c r="B106" s="112"/>
      <c r="C106" s="112"/>
      <c r="D106" s="112"/>
      <c r="E106" s="112"/>
      <c r="F106" s="112"/>
      <c r="G106" s="112"/>
      <c r="H106" s="112"/>
      <c r="I106" s="112"/>
      <c r="J106" s="65"/>
    </row>
    <row r="107" ht="23.25" customHeight="1" spans="2:10">
      <c r="B107" s="112"/>
      <c r="C107" s="112"/>
      <c r="D107" s="112"/>
      <c r="E107" s="112"/>
      <c r="F107" s="112"/>
      <c r="G107" s="112"/>
      <c r="H107" s="112"/>
      <c r="I107" s="112"/>
      <c r="J107" s="65"/>
    </row>
    <row r="108" ht="23.25" customHeight="1" spans="2:10">
      <c r="B108" s="112"/>
      <c r="C108" s="112"/>
      <c r="D108" s="112"/>
      <c r="E108" s="112"/>
      <c r="F108" s="112"/>
      <c r="G108" s="112"/>
      <c r="H108" s="112"/>
      <c r="I108" s="112"/>
      <c r="J108" s="65"/>
    </row>
    <row r="109" ht="23.25" customHeight="1" spans="2:10">
      <c r="B109" s="112"/>
      <c r="C109" s="112"/>
      <c r="D109" s="112"/>
      <c r="E109" s="112"/>
      <c r="F109" s="112"/>
      <c r="G109" s="112"/>
      <c r="H109" s="112"/>
      <c r="I109" s="112"/>
      <c r="J109" s="65"/>
    </row>
    <row r="110" ht="23.25" customHeight="1" spans="2:10">
      <c r="B110" s="112"/>
      <c r="C110" s="112"/>
      <c r="D110" s="112"/>
      <c r="E110" s="112"/>
      <c r="F110" s="112"/>
      <c r="G110" s="112"/>
      <c r="H110" s="112"/>
      <c r="I110" s="112"/>
      <c r="J110" s="65"/>
    </row>
    <row r="111" ht="23.25" customHeight="1" spans="2:10">
      <c r="B111" s="112"/>
      <c r="C111" s="112"/>
      <c r="D111" s="112"/>
      <c r="E111" s="112"/>
      <c r="F111" s="112"/>
      <c r="G111" s="112"/>
      <c r="H111" s="112"/>
      <c r="I111" s="112"/>
      <c r="J111" s="65"/>
    </row>
    <row r="112" ht="23.25" customHeight="1" spans="2:10">
      <c r="B112" s="112"/>
      <c r="C112" s="112"/>
      <c r="D112" s="112"/>
      <c r="E112" s="112"/>
      <c r="F112" s="112"/>
      <c r="G112" s="112"/>
      <c r="H112" s="112"/>
      <c r="I112" s="112"/>
      <c r="J112" s="65"/>
    </row>
    <row r="113" ht="23.25" customHeight="1" spans="2:10">
      <c r="B113" s="112"/>
      <c r="C113" s="112"/>
      <c r="D113" s="112"/>
      <c r="E113" s="112"/>
      <c r="F113" s="112"/>
      <c r="G113" s="112"/>
      <c r="H113" s="112"/>
      <c r="I113" s="112"/>
      <c r="J113" s="65"/>
    </row>
    <row r="114" ht="23.25" customHeight="1" spans="2:10">
      <c r="B114" s="112"/>
      <c r="C114" s="112"/>
      <c r="D114" s="112"/>
      <c r="E114" s="112"/>
      <c r="F114" s="112"/>
      <c r="G114" s="112"/>
      <c r="H114" s="112"/>
      <c r="I114" s="112"/>
      <c r="J114" s="65"/>
    </row>
    <row r="115" ht="23.25" customHeight="1" spans="2:10">
      <c r="B115" s="112"/>
      <c r="C115" s="112"/>
      <c r="D115" s="112"/>
      <c r="E115" s="112"/>
      <c r="F115" s="112"/>
      <c r="G115" s="112"/>
      <c r="H115" s="112"/>
      <c r="I115" s="112"/>
      <c r="J115" s="65"/>
    </row>
    <row r="116" ht="23.25" customHeight="1" spans="2:10">
      <c r="B116" s="112"/>
      <c r="C116" s="112"/>
      <c r="D116" s="112"/>
      <c r="E116" s="112"/>
      <c r="F116" s="112"/>
      <c r="G116" s="112"/>
      <c r="H116" s="112"/>
      <c r="I116" s="112"/>
      <c r="J116" s="65"/>
    </row>
    <row r="117" ht="23.25" customHeight="1" spans="2:10">
      <c r="B117" s="112"/>
      <c r="C117" s="112"/>
      <c r="D117" s="112"/>
      <c r="E117" s="112"/>
      <c r="F117" s="112"/>
      <c r="G117" s="112"/>
      <c r="H117" s="112"/>
      <c r="I117" s="112"/>
      <c r="J117" s="65"/>
    </row>
    <row r="118" ht="23.25" customHeight="1" spans="2:10">
      <c r="B118" s="112"/>
      <c r="C118" s="112"/>
      <c r="D118" s="112"/>
      <c r="E118" s="112"/>
      <c r="F118" s="112"/>
      <c r="G118" s="112"/>
      <c r="H118" s="112"/>
      <c r="I118" s="112"/>
      <c r="J118" s="65"/>
    </row>
    <row r="119" ht="23.25" customHeight="1" spans="2:10">
      <c r="B119" s="112"/>
      <c r="C119" s="112"/>
      <c r="D119" s="112"/>
      <c r="E119" s="112"/>
      <c r="F119" s="112"/>
      <c r="G119" s="112"/>
      <c r="H119" s="112"/>
      <c r="I119" s="112"/>
      <c r="J119" s="65"/>
    </row>
    <row r="120" ht="23.25" customHeight="1" spans="2:10">
      <c r="B120" s="112"/>
      <c r="C120" s="112"/>
      <c r="D120" s="112"/>
      <c r="E120" s="112"/>
      <c r="F120" s="112"/>
      <c r="G120" s="112"/>
      <c r="H120" s="112"/>
      <c r="I120" s="112"/>
      <c r="J120" s="65"/>
    </row>
    <row r="121" ht="23.25" customHeight="1" spans="2:10">
      <c r="B121" s="65"/>
      <c r="C121" s="65"/>
      <c r="D121" s="65"/>
      <c r="E121" s="65"/>
      <c r="F121" s="65"/>
      <c r="G121" s="65"/>
      <c r="H121" s="65"/>
      <c r="I121" s="65"/>
      <c r="J121" s="65"/>
    </row>
    <row r="122" ht="23.25" customHeight="1" spans="2:10">
      <c r="B122" s="65"/>
      <c r="C122" s="65"/>
      <c r="D122" s="65"/>
      <c r="E122" s="65"/>
      <c r="F122" s="65"/>
      <c r="G122" s="65"/>
      <c r="H122" s="65"/>
      <c r="I122" s="65"/>
      <c r="J122" s="65"/>
    </row>
    <row r="123" ht="23.25" customHeight="1" spans="2:10">
      <c r="B123" s="65"/>
      <c r="C123" s="65"/>
      <c r="D123" s="65"/>
      <c r="E123" s="65"/>
      <c r="F123" s="65"/>
      <c r="G123" s="65"/>
      <c r="H123" s="65"/>
      <c r="I123" s="65"/>
      <c r="J123" s="65"/>
    </row>
    <row r="124" ht="23.25" customHeight="1" spans="2:10">
      <c r="B124" s="65"/>
      <c r="C124" s="65"/>
      <c r="D124" s="65"/>
      <c r="E124" s="65"/>
      <c r="F124" s="65"/>
      <c r="G124" s="65"/>
      <c r="H124" s="65"/>
      <c r="I124" s="65"/>
      <c r="J124" s="65"/>
    </row>
    <row r="125" ht="23.25" customHeight="1" spans="2:10">
      <c r="B125" s="65"/>
      <c r="C125" s="65"/>
      <c r="D125" s="65"/>
      <c r="E125" s="65"/>
      <c r="F125" s="65"/>
      <c r="G125" s="65"/>
      <c r="H125" s="65"/>
      <c r="I125" s="65"/>
      <c r="J125" s="65"/>
    </row>
    <row r="126" ht="23.25" customHeight="1" spans="2:10">
      <c r="B126" s="65"/>
      <c r="C126" s="65"/>
      <c r="D126" s="65"/>
      <c r="E126" s="65"/>
      <c r="F126" s="65"/>
      <c r="G126" s="65"/>
      <c r="H126" s="65"/>
      <c r="I126" s="65"/>
      <c r="J126" s="65"/>
    </row>
    <row r="127" ht="23.25" customHeight="1" spans="2:10">
      <c r="B127" s="65"/>
      <c r="C127" s="65"/>
      <c r="D127" s="65"/>
      <c r="E127" s="65"/>
      <c r="F127" s="65"/>
      <c r="G127" s="65"/>
      <c r="H127" s="65"/>
      <c r="I127" s="65"/>
      <c r="J127" s="65"/>
    </row>
    <row r="128" ht="23.25" customHeight="1" spans="2:10">
      <c r="B128" s="65"/>
      <c r="C128" s="65"/>
      <c r="D128" s="65"/>
      <c r="E128" s="65"/>
      <c r="F128" s="65"/>
      <c r="G128" s="65"/>
      <c r="H128" s="65"/>
      <c r="I128" s="65"/>
      <c r="J128" s="65"/>
    </row>
    <row r="129" ht="23.25" customHeight="1" spans="2:10">
      <c r="B129" s="65"/>
      <c r="C129" s="65"/>
      <c r="D129" s="65"/>
      <c r="E129" s="65"/>
      <c r="F129" s="65"/>
      <c r="G129" s="65"/>
      <c r="H129" s="65"/>
      <c r="I129" s="65"/>
      <c r="J129" s="65"/>
    </row>
    <row r="130" ht="23.25" customHeight="1" spans="2:10">
      <c r="B130" s="65"/>
      <c r="C130" s="65"/>
      <c r="D130" s="65"/>
      <c r="E130" s="65"/>
      <c r="F130" s="65"/>
      <c r="G130" s="65"/>
      <c r="H130" s="65"/>
      <c r="I130" s="65"/>
      <c r="J130" s="65"/>
    </row>
    <row r="131" ht="23.25" customHeight="1" spans="2:10">
      <c r="B131" s="65"/>
      <c r="C131" s="65"/>
      <c r="D131" s="65"/>
      <c r="E131" s="65"/>
      <c r="F131" s="65"/>
      <c r="G131" s="65"/>
      <c r="H131" s="65"/>
      <c r="I131" s="65"/>
      <c r="J131" s="65"/>
    </row>
    <row r="132" ht="23.25" customHeight="1" spans="2:10">
      <c r="B132" s="65"/>
      <c r="C132" s="65"/>
      <c r="D132" s="65"/>
      <c r="E132" s="65"/>
      <c r="F132" s="65"/>
      <c r="G132" s="65"/>
      <c r="H132" s="65"/>
      <c r="I132" s="65"/>
      <c r="J132" s="65"/>
    </row>
    <row r="133" ht="23.25" customHeight="1" spans="2:10">
      <c r="B133" s="65"/>
      <c r="C133" s="65"/>
      <c r="D133" s="65"/>
      <c r="E133" s="65"/>
      <c r="F133" s="65"/>
      <c r="G133" s="65"/>
      <c r="H133" s="65"/>
      <c r="I133" s="65"/>
      <c r="J133" s="65"/>
    </row>
    <row r="134" ht="23.25" customHeight="1" spans="2:10">
      <c r="B134" s="65"/>
      <c r="C134" s="65"/>
      <c r="D134" s="65"/>
      <c r="E134" s="65"/>
      <c r="F134" s="65"/>
      <c r="G134" s="65"/>
      <c r="H134" s="65"/>
      <c r="I134" s="65"/>
      <c r="J134" s="65"/>
    </row>
    <row r="135" ht="23.25" customHeight="1" spans="2:10">
      <c r="B135" s="65"/>
      <c r="C135" s="65"/>
      <c r="D135" s="65"/>
      <c r="E135" s="65"/>
      <c r="F135" s="65"/>
      <c r="G135" s="65"/>
      <c r="H135" s="65"/>
      <c r="I135" s="65"/>
      <c r="J135" s="65"/>
    </row>
    <row r="136" ht="23.25" customHeight="1" spans="2:10">
      <c r="B136" s="65"/>
      <c r="C136" s="65"/>
      <c r="D136" s="65"/>
      <c r="E136" s="65"/>
      <c r="F136" s="65"/>
      <c r="G136" s="65"/>
      <c r="H136" s="65"/>
      <c r="I136" s="65"/>
      <c r="J136" s="65"/>
    </row>
    <row r="137" ht="23.25" customHeight="1" spans="2:10">
      <c r="B137" s="65"/>
      <c r="C137" s="65"/>
      <c r="D137" s="65"/>
      <c r="E137" s="65"/>
      <c r="F137" s="65"/>
      <c r="G137" s="65"/>
      <c r="H137" s="65"/>
      <c r="I137" s="65"/>
      <c r="J137" s="65"/>
    </row>
    <row r="138" ht="23.25" customHeight="1" spans="2:10">
      <c r="B138" s="65"/>
      <c r="C138" s="65"/>
      <c r="D138" s="65"/>
      <c r="E138" s="65"/>
      <c r="F138" s="65"/>
      <c r="G138" s="65"/>
      <c r="H138" s="65"/>
      <c r="I138" s="65"/>
      <c r="J138" s="65"/>
    </row>
    <row r="139" ht="23.25" customHeight="1" spans="2:10">
      <c r="B139" s="65"/>
      <c r="C139" s="65"/>
      <c r="D139" s="65"/>
      <c r="E139" s="65"/>
      <c r="F139" s="65"/>
      <c r="G139" s="65"/>
      <c r="H139" s="65"/>
      <c r="I139" s="65"/>
      <c r="J139" s="65"/>
    </row>
    <row r="140" ht="23.25" customHeight="1" spans="2:10">
      <c r="B140" s="65"/>
      <c r="C140" s="65"/>
      <c r="D140" s="65"/>
      <c r="E140" s="65"/>
      <c r="F140" s="65"/>
      <c r="G140" s="65"/>
      <c r="H140" s="65"/>
      <c r="I140" s="65"/>
      <c r="J140" s="65"/>
    </row>
    <row r="141" ht="23.25" customHeight="1" spans="2:10">
      <c r="B141" s="65"/>
      <c r="C141" s="65"/>
      <c r="D141" s="65"/>
      <c r="E141" s="65"/>
      <c r="F141" s="65"/>
      <c r="G141" s="65"/>
      <c r="H141" s="65"/>
      <c r="I141" s="65"/>
      <c r="J141" s="65"/>
    </row>
    <row r="142" ht="23.25" customHeight="1" spans="2:10">
      <c r="B142" s="65"/>
      <c r="C142" s="65"/>
      <c r="D142" s="65"/>
      <c r="E142" s="65"/>
      <c r="F142" s="65"/>
      <c r="G142" s="65"/>
      <c r="H142" s="65"/>
      <c r="I142" s="65"/>
      <c r="J142" s="65"/>
    </row>
    <row r="143" ht="23.25" customHeight="1" spans="2:10">
      <c r="B143" s="65"/>
      <c r="C143" s="65"/>
      <c r="D143" s="65"/>
      <c r="E143" s="65"/>
      <c r="F143" s="65"/>
      <c r="G143" s="65"/>
      <c r="H143" s="65"/>
      <c r="I143" s="65"/>
      <c r="J143" s="65"/>
    </row>
    <row r="144" ht="23.25" customHeight="1" spans="2:10">
      <c r="B144" s="65"/>
      <c r="C144" s="65"/>
      <c r="D144" s="65"/>
      <c r="E144" s="65"/>
      <c r="F144" s="65"/>
      <c r="G144" s="65"/>
      <c r="H144" s="65"/>
      <c r="I144" s="65"/>
      <c r="J144" s="65"/>
    </row>
    <row r="145" ht="23.25" customHeight="1" spans="2:10">
      <c r="B145" s="65"/>
      <c r="C145" s="65"/>
      <c r="D145" s="65"/>
      <c r="E145" s="65"/>
      <c r="F145" s="65"/>
      <c r="G145" s="65"/>
      <c r="H145" s="65"/>
      <c r="I145" s="65"/>
      <c r="J145" s="65"/>
    </row>
    <row r="146" ht="23.25" customHeight="1" spans="2:10">
      <c r="B146" s="65"/>
      <c r="C146" s="65"/>
      <c r="D146" s="65"/>
      <c r="E146" s="65"/>
      <c r="F146" s="65"/>
      <c r="G146" s="65"/>
      <c r="H146" s="65"/>
      <c r="I146" s="65"/>
      <c r="J146" s="65"/>
    </row>
    <row r="147" ht="23.25" customHeight="1" spans="2:10">
      <c r="B147" s="65"/>
      <c r="C147" s="65"/>
      <c r="D147" s="65"/>
      <c r="E147" s="65"/>
      <c r="F147" s="65"/>
      <c r="G147" s="65"/>
      <c r="H147" s="65"/>
      <c r="I147" s="65"/>
      <c r="J147" s="65"/>
    </row>
    <row r="148" ht="23.25" customHeight="1" spans="2:10">
      <c r="B148" s="65"/>
      <c r="C148" s="65"/>
      <c r="D148" s="65"/>
      <c r="E148" s="65"/>
      <c r="F148" s="65"/>
      <c r="G148" s="65"/>
      <c r="H148" s="65"/>
      <c r="I148" s="65"/>
      <c r="J148" s="65"/>
    </row>
    <row r="149" ht="23.25" customHeight="1" spans="2:10">
      <c r="B149" s="65"/>
      <c r="C149" s="65"/>
      <c r="D149" s="65"/>
      <c r="E149" s="65"/>
      <c r="F149" s="65"/>
      <c r="G149" s="65"/>
      <c r="H149" s="65"/>
      <c r="I149" s="65"/>
      <c r="J149" s="65"/>
    </row>
    <row r="150" ht="23.25" customHeight="1" spans="2:10">
      <c r="B150" s="65"/>
      <c r="C150" s="65"/>
      <c r="D150" s="65"/>
      <c r="E150" s="65"/>
      <c r="F150" s="65"/>
      <c r="G150" s="65"/>
      <c r="H150" s="65"/>
      <c r="I150" s="65"/>
      <c r="J150" s="65"/>
    </row>
    <row r="151" ht="23.25" customHeight="1" spans="2:10">
      <c r="B151" s="65"/>
      <c r="C151" s="65"/>
      <c r="D151" s="65"/>
      <c r="E151" s="65"/>
      <c r="F151" s="65"/>
      <c r="G151" s="65"/>
      <c r="H151" s="65"/>
      <c r="I151" s="65"/>
      <c r="J151" s="65"/>
    </row>
    <row r="152" ht="23.25" customHeight="1" spans="2:10">
      <c r="B152" s="65"/>
      <c r="C152" s="65"/>
      <c r="D152" s="65"/>
      <c r="E152" s="65"/>
      <c r="F152" s="65"/>
      <c r="G152" s="65"/>
      <c r="H152" s="65"/>
      <c r="I152" s="65"/>
      <c r="J152" s="65"/>
    </row>
    <row r="153" ht="23.25" customHeight="1" spans="2:10">
      <c r="B153" s="65"/>
      <c r="C153" s="65"/>
      <c r="D153" s="65"/>
      <c r="E153" s="65"/>
      <c r="F153" s="65"/>
      <c r="G153" s="65"/>
      <c r="H153" s="65"/>
      <c r="I153" s="65"/>
      <c r="J153" s="65"/>
    </row>
    <row r="154" ht="23.25" customHeight="1" spans="2:10">
      <c r="B154" s="65"/>
      <c r="C154" s="65"/>
      <c r="D154" s="65"/>
      <c r="E154" s="65"/>
      <c r="F154" s="65"/>
      <c r="G154" s="65"/>
      <c r="H154" s="65"/>
      <c r="I154" s="65"/>
      <c r="J154" s="65"/>
    </row>
    <row r="155" ht="23.25" customHeight="1" spans="2:10">
      <c r="B155" s="65"/>
      <c r="C155" s="65"/>
      <c r="D155" s="65"/>
      <c r="E155" s="65"/>
      <c r="F155" s="65"/>
      <c r="G155" s="65"/>
      <c r="H155" s="65"/>
      <c r="I155" s="65"/>
      <c r="J155" s="65"/>
    </row>
    <row r="156" ht="23.25" customHeight="1" spans="2:10">
      <c r="B156" s="65"/>
      <c r="C156" s="65"/>
      <c r="D156" s="65"/>
      <c r="E156" s="65"/>
      <c r="F156" s="65"/>
      <c r="G156" s="65"/>
      <c r="H156" s="65"/>
      <c r="I156" s="65"/>
      <c r="J156" s="65"/>
    </row>
    <row r="157" ht="23.25" customHeight="1" spans="2:10">
      <c r="B157" s="65"/>
      <c r="C157" s="65"/>
      <c r="D157" s="65"/>
      <c r="E157" s="65"/>
      <c r="F157" s="65"/>
      <c r="G157" s="65"/>
      <c r="H157" s="65"/>
      <c r="I157" s="65"/>
      <c r="J157" s="65"/>
    </row>
    <row r="158" ht="23.25" customHeight="1" spans="2:10">
      <c r="B158" s="65"/>
      <c r="C158" s="65"/>
      <c r="D158" s="65"/>
      <c r="E158" s="65"/>
      <c r="F158" s="65"/>
      <c r="G158" s="65"/>
      <c r="H158" s="65"/>
      <c r="I158" s="65"/>
      <c r="J158" s="65"/>
    </row>
    <row r="159" ht="23.25" customHeight="1" spans="2:10">
      <c r="B159" s="65"/>
      <c r="C159" s="65"/>
      <c r="D159" s="65"/>
      <c r="E159" s="65"/>
      <c r="F159" s="65"/>
      <c r="G159" s="65"/>
      <c r="H159" s="65"/>
      <c r="I159" s="65"/>
      <c r="J159" s="65"/>
    </row>
    <row r="160" ht="23.25" customHeight="1" spans="2:10">
      <c r="B160" s="65"/>
      <c r="C160" s="65"/>
      <c r="D160" s="65"/>
      <c r="E160" s="65"/>
      <c r="F160" s="65"/>
      <c r="G160" s="65"/>
      <c r="H160" s="65"/>
      <c r="I160" s="65"/>
      <c r="J160" s="65"/>
    </row>
    <row r="161" ht="23.25" customHeight="1" spans="2:10">
      <c r="B161" s="65"/>
      <c r="C161" s="65"/>
      <c r="D161" s="65"/>
      <c r="E161" s="65"/>
      <c r="F161" s="65"/>
      <c r="G161" s="65"/>
      <c r="H161" s="65"/>
      <c r="I161" s="65"/>
      <c r="J161" s="65"/>
    </row>
    <row r="162" ht="23.25" customHeight="1" spans="2:10">
      <c r="B162" s="65"/>
      <c r="C162" s="65"/>
      <c r="D162" s="65"/>
      <c r="E162" s="65"/>
      <c r="F162" s="65"/>
      <c r="G162" s="65"/>
      <c r="H162" s="65"/>
      <c r="I162" s="65"/>
      <c r="J162" s="65"/>
    </row>
    <row r="163" ht="23.25" customHeight="1" spans="2:10">
      <c r="B163" s="65"/>
      <c r="C163" s="65"/>
      <c r="D163" s="65"/>
      <c r="E163" s="65"/>
      <c r="F163" s="65"/>
      <c r="G163" s="65"/>
      <c r="H163" s="65"/>
      <c r="I163" s="65"/>
      <c r="J163" s="65"/>
    </row>
    <row r="164" ht="23.25" customHeight="1" spans="2:10">
      <c r="B164" s="65"/>
      <c r="C164" s="65"/>
      <c r="D164" s="65"/>
      <c r="E164" s="65"/>
      <c r="F164" s="65"/>
      <c r="G164" s="65"/>
      <c r="H164" s="65"/>
      <c r="I164" s="65"/>
      <c r="J164" s="65"/>
    </row>
    <row r="165" ht="23.25" customHeight="1" spans="2:10">
      <c r="B165" s="65"/>
      <c r="C165" s="65"/>
      <c r="D165" s="65"/>
      <c r="E165" s="65"/>
      <c r="F165" s="65"/>
      <c r="G165" s="65"/>
      <c r="H165" s="65"/>
      <c r="I165" s="65"/>
      <c r="J165" s="65"/>
    </row>
    <row r="166" ht="23.25" customHeight="1" spans="2:10">
      <c r="B166" s="65"/>
      <c r="C166" s="65"/>
      <c r="D166" s="65"/>
      <c r="E166" s="65"/>
      <c r="F166" s="65"/>
      <c r="G166" s="65"/>
      <c r="H166" s="65"/>
      <c r="I166" s="65"/>
      <c r="J166" s="65"/>
    </row>
    <row r="167" ht="23.25" customHeight="1" spans="2:10">
      <c r="B167" s="65"/>
      <c r="C167" s="65"/>
      <c r="D167" s="65"/>
      <c r="E167" s="65"/>
      <c r="F167" s="65"/>
      <c r="G167" s="65"/>
      <c r="H167" s="65"/>
      <c r="I167" s="65"/>
      <c r="J167" s="65"/>
    </row>
    <row r="168" ht="23.25" customHeight="1" spans="2:10">
      <c r="B168" s="65"/>
      <c r="C168" s="65"/>
      <c r="D168" s="65"/>
      <c r="E168" s="65"/>
      <c r="F168" s="65"/>
      <c r="G168" s="65"/>
      <c r="H168" s="65"/>
      <c r="I168" s="65"/>
      <c r="J168" s="65"/>
    </row>
    <row r="169" ht="23.25" customHeight="1" spans="2:10">
      <c r="B169" s="65"/>
      <c r="C169" s="65"/>
      <c r="D169" s="65"/>
      <c r="E169" s="65"/>
      <c r="F169" s="65"/>
      <c r="G169" s="65"/>
      <c r="H169" s="65"/>
      <c r="I169" s="65"/>
      <c r="J169" s="65"/>
    </row>
    <row r="170" ht="23.25" customHeight="1" spans="2:10">
      <c r="B170" s="65"/>
      <c r="C170" s="65"/>
      <c r="D170" s="65"/>
      <c r="E170" s="65"/>
      <c r="F170" s="65"/>
      <c r="G170" s="65"/>
      <c r="H170" s="65"/>
      <c r="I170" s="65"/>
      <c r="J170" s="65"/>
    </row>
    <row r="171" ht="23.25" customHeight="1" spans="2:10">
      <c r="B171" s="65"/>
      <c r="C171" s="65"/>
      <c r="D171" s="65"/>
      <c r="E171" s="65"/>
      <c r="F171" s="65"/>
      <c r="G171" s="65"/>
      <c r="H171" s="65"/>
      <c r="I171" s="65"/>
      <c r="J171" s="65"/>
    </row>
    <row r="172" ht="23.25" customHeight="1" spans="2:10">
      <c r="B172" s="65"/>
      <c r="C172" s="65"/>
      <c r="D172" s="65"/>
      <c r="E172" s="65"/>
      <c r="F172" s="65"/>
      <c r="G172" s="65"/>
      <c r="H172" s="65"/>
      <c r="I172" s="65"/>
      <c r="J172" s="65"/>
    </row>
    <row r="173" ht="23.25" customHeight="1" spans="2:10">
      <c r="B173" s="65"/>
      <c r="C173" s="65"/>
      <c r="D173" s="65"/>
      <c r="E173" s="65"/>
      <c r="F173" s="65"/>
      <c r="G173" s="65"/>
      <c r="H173" s="65"/>
      <c r="I173" s="65"/>
      <c r="J173" s="65"/>
    </row>
    <row r="174" ht="23.25" customHeight="1" spans="2:10">
      <c r="B174" s="65"/>
      <c r="C174" s="65"/>
      <c r="D174" s="65"/>
      <c r="E174" s="65"/>
      <c r="F174" s="65"/>
      <c r="G174" s="65"/>
      <c r="H174" s="65"/>
      <c r="I174" s="65"/>
      <c r="J174" s="65"/>
    </row>
    <row r="175" ht="23.25" customHeight="1" spans="2:10">
      <c r="B175" s="65"/>
      <c r="C175" s="65"/>
      <c r="D175" s="65"/>
      <c r="E175" s="65"/>
      <c r="F175" s="65"/>
      <c r="G175" s="65"/>
      <c r="H175" s="65"/>
      <c r="I175" s="65"/>
      <c r="J175" s="65"/>
    </row>
    <row r="176" ht="23.25" customHeight="1" spans="2:10">
      <c r="B176" s="65"/>
      <c r="C176" s="65"/>
      <c r="D176" s="65"/>
      <c r="E176" s="65"/>
      <c r="F176" s="65"/>
      <c r="G176" s="65"/>
      <c r="H176" s="65"/>
      <c r="I176" s="65"/>
      <c r="J176" s="65"/>
    </row>
    <row r="177" ht="23.25" customHeight="1" spans="2:10">
      <c r="B177" s="65"/>
      <c r="C177" s="65"/>
      <c r="D177" s="65"/>
      <c r="E177" s="65"/>
      <c r="F177" s="65"/>
      <c r="G177" s="65"/>
      <c r="H177" s="65"/>
      <c r="I177" s="65"/>
      <c r="J177" s="65"/>
    </row>
    <row r="178" ht="23.25" customHeight="1" spans="2:10">
      <c r="B178" s="65"/>
      <c r="C178" s="65"/>
      <c r="D178" s="65"/>
      <c r="E178" s="65"/>
      <c r="F178" s="65"/>
      <c r="G178" s="65"/>
      <c r="H178" s="65"/>
      <c r="I178" s="65"/>
      <c r="J178" s="65"/>
    </row>
    <row r="179" ht="23.25" customHeight="1" spans="2:10">
      <c r="B179" s="65"/>
      <c r="C179" s="65"/>
      <c r="D179" s="65"/>
      <c r="E179" s="65"/>
      <c r="F179" s="65"/>
      <c r="G179" s="65"/>
      <c r="H179" s="65"/>
      <c r="I179" s="65"/>
      <c r="J179" s="65"/>
    </row>
    <row r="180" ht="23.25" customHeight="1" spans="2:10">
      <c r="B180" s="65"/>
      <c r="C180" s="65"/>
      <c r="D180" s="65"/>
      <c r="E180" s="65"/>
      <c r="F180" s="65"/>
      <c r="G180" s="65"/>
      <c r="H180" s="65"/>
      <c r="I180" s="65"/>
      <c r="J180" s="65"/>
    </row>
    <row r="181" ht="23.25" customHeight="1" spans="2:10">
      <c r="B181" s="65"/>
      <c r="C181" s="65"/>
      <c r="D181" s="65"/>
      <c r="E181" s="65"/>
      <c r="F181" s="65"/>
      <c r="G181" s="65"/>
      <c r="H181" s="65"/>
      <c r="I181" s="65"/>
      <c r="J181" s="65"/>
    </row>
    <row r="182" ht="23.25" customHeight="1" spans="2:10">
      <c r="B182" s="65"/>
      <c r="C182" s="65"/>
      <c r="D182" s="65"/>
      <c r="E182" s="65"/>
      <c r="F182" s="65"/>
      <c r="G182" s="65"/>
      <c r="H182" s="65"/>
      <c r="I182" s="65"/>
      <c r="J182" s="65"/>
    </row>
    <row r="183" ht="23.25" customHeight="1" spans="2:10">
      <c r="B183" s="65"/>
      <c r="C183" s="65"/>
      <c r="D183" s="65"/>
      <c r="E183" s="65"/>
      <c r="F183" s="65"/>
      <c r="G183" s="65"/>
      <c r="H183" s="65"/>
      <c r="I183" s="65"/>
      <c r="J183" s="65"/>
    </row>
    <row r="184" ht="23.25" customHeight="1" spans="2:10">
      <c r="B184" s="65"/>
      <c r="C184" s="65"/>
      <c r="D184" s="65"/>
      <c r="E184" s="65"/>
      <c r="F184" s="65"/>
      <c r="G184" s="65"/>
      <c r="H184" s="65"/>
      <c r="I184" s="65"/>
      <c r="J184" s="65"/>
    </row>
    <row r="185" ht="23.25" customHeight="1" spans="2:10">
      <c r="B185" s="65"/>
      <c r="C185" s="65"/>
      <c r="D185" s="65"/>
      <c r="E185" s="65"/>
      <c r="F185" s="65"/>
      <c r="G185" s="65"/>
      <c r="H185" s="65"/>
      <c r="I185" s="65"/>
      <c r="J185" s="65"/>
    </row>
    <row r="186" ht="23.25" customHeight="1" spans="2:10">
      <c r="B186" s="65"/>
      <c r="C186" s="65"/>
      <c r="D186" s="65"/>
      <c r="E186" s="65"/>
      <c r="F186" s="65"/>
      <c r="G186" s="65"/>
      <c r="H186" s="65"/>
      <c r="I186" s="65"/>
      <c r="J186" s="65"/>
    </row>
    <row r="187" ht="23.25" customHeight="1" spans="2:10">
      <c r="B187" s="65"/>
      <c r="C187" s="65"/>
      <c r="D187" s="65"/>
      <c r="E187" s="65"/>
      <c r="F187" s="65"/>
      <c r="G187" s="65"/>
      <c r="H187" s="65"/>
      <c r="I187" s="65"/>
      <c r="J187" s="65"/>
    </row>
    <row r="188" ht="23.25" customHeight="1" spans="2:10">
      <c r="B188" s="65"/>
      <c r="C188" s="65"/>
      <c r="D188" s="65"/>
      <c r="E188" s="65"/>
      <c r="F188" s="65"/>
      <c r="G188" s="65"/>
      <c r="H188" s="65"/>
      <c r="I188" s="65"/>
      <c r="J188" s="65"/>
    </row>
    <row r="189" ht="23.25" customHeight="1" spans="2:10">
      <c r="B189" s="65"/>
      <c r="C189" s="65"/>
      <c r="D189" s="65"/>
      <c r="E189" s="65"/>
      <c r="F189" s="65"/>
      <c r="G189" s="65"/>
      <c r="H189" s="65"/>
      <c r="I189" s="65"/>
      <c r="J189" s="65"/>
    </row>
    <row r="190" ht="23.25" customHeight="1" spans="2:10">
      <c r="B190" s="65"/>
      <c r="C190" s="65"/>
      <c r="D190" s="65"/>
      <c r="E190" s="65"/>
      <c r="F190" s="65"/>
      <c r="G190" s="65"/>
      <c r="H190" s="65"/>
      <c r="I190" s="65"/>
      <c r="J190" s="65"/>
    </row>
    <row r="191" ht="23.25" customHeight="1" spans="2:10">
      <c r="B191" s="65"/>
      <c r="C191" s="65"/>
      <c r="D191" s="65"/>
      <c r="E191" s="65"/>
      <c r="F191" s="65"/>
      <c r="G191" s="65"/>
      <c r="H191" s="65"/>
      <c r="I191" s="65"/>
      <c r="J191" s="65"/>
    </row>
    <row r="192" ht="23.25" customHeight="1" spans="2:10">
      <c r="B192" s="65"/>
      <c r="C192" s="65"/>
      <c r="D192" s="65"/>
      <c r="E192" s="65"/>
      <c r="F192" s="65"/>
      <c r="G192" s="65"/>
      <c r="H192" s="65"/>
      <c r="I192" s="65"/>
      <c r="J192" s="65"/>
    </row>
    <row r="193" ht="23.25" customHeight="1" spans="2:10">
      <c r="B193" s="65"/>
      <c r="C193" s="65"/>
      <c r="D193" s="65"/>
      <c r="E193" s="65"/>
      <c r="F193" s="65"/>
      <c r="G193" s="65"/>
      <c r="H193" s="65"/>
      <c r="I193" s="65"/>
      <c r="J193" s="65"/>
    </row>
    <row r="194" ht="23.25" customHeight="1" spans="2:10">
      <c r="B194" s="65"/>
      <c r="C194" s="65"/>
      <c r="D194" s="65"/>
      <c r="E194" s="65"/>
      <c r="F194" s="65"/>
      <c r="G194" s="65"/>
      <c r="H194" s="65"/>
      <c r="I194" s="65"/>
      <c r="J194" s="65"/>
    </row>
    <row r="195" ht="23.25" customHeight="1" spans="2:10">
      <c r="B195" s="65"/>
      <c r="C195" s="65"/>
      <c r="D195" s="65"/>
      <c r="E195" s="65"/>
      <c r="F195" s="65"/>
      <c r="G195" s="65"/>
      <c r="H195" s="65"/>
      <c r="I195" s="65"/>
      <c r="J195" s="65"/>
    </row>
    <row r="196" ht="23.25" customHeight="1" spans="2:10">
      <c r="B196" s="65"/>
      <c r="C196" s="65"/>
      <c r="D196" s="65"/>
      <c r="E196" s="65"/>
      <c r="F196" s="65"/>
      <c r="G196" s="65"/>
      <c r="H196" s="65"/>
      <c r="I196" s="65"/>
      <c r="J196" s="65"/>
    </row>
    <row r="197" ht="23.25" customHeight="1" spans="2:10">
      <c r="B197" s="65"/>
      <c r="C197" s="65"/>
      <c r="D197" s="65"/>
      <c r="E197" s="65"/>
      <c r="F197" s="65"/>
      <c r="G197" s="65"/>
      <c r="H197" s="65"/>
      <c r="I197" s="65"/>
      <c r="J197" s="65"/>
    </row>
    <row r="198" ht="23.25" customHeight="1" spans="2:10">
      <c r="B198" s="65"/>
      <c r="C198" s="65"/>
      <c r="D198" s="65"/>
      <c r="E198" s="65"/>
      <c r="F198" s="65"/>
      <c r="G198" s="65"/>
      <c r="H198" s="65"/>
      <c r="I198" s="65"/>
      <c r="J198" s="65"/>
    </row>
    <row r="199" ht="23.25" customHeight="1" spans="2:10">
      <c r="B199" s="65"/>
      <c r="C199" s="65"/>
      <c r="D199" s="65"/>
      <c r="E199" s="65"/>
      <c r="F199" s="65"/>
      <c r="G199" s="65"/>
      <c r="H199" s="65"/>
      <c r="I199" s="65"/>
      <c r="J199" s="65"/>
    </row>
    <row r="200" ht="23.25" customHeight="1" spans="2:10">
      <c r="B200" s="65"/>
      <c r="C200" s="65"/>
      <c r="D200" s="65"/>
      <c r="E200" s="65"/>
      <c r="F200" s="65"/>
      <c r="G200" s="65"/>
      <c r="H200" s="65"/>
      <c r="I200" s="65"/>
      <c r="J200" s="65"/>
    </row>
    <row r="201" ht="23.25" customHeight="1" spans="2:10">
      <c r="B201" s="65"/>
      <c r="C201" s="65"/>
      <c r="D201" s="65"/>
      <c r="E201" s="65"/>
      <c r="F201" s="65"/>
      <c r="G201" s="65"/>
      <c r="H201" s="65"/>
      <c r="I201" s="65"/>
      <c r="J201" s="65"/>
    </row>
    <row r="202" ht="23.25" customHeight="1" spans="2:10">
      <c r="B202" s="65"/>
      <c r="C202" s="65"/>
      <c r="D202" s="65"/>
      <c r="E202" s="65"/>
      <c r="F202" s="65"/>
      <c r="G202" s="65"/>
      <c r="H202" s="65"/>
      <c r="I202" s="65"/>
      <c r="J202" s="65"/>
    </row>
    <row r="203" ht="23.25" customHeight="1" spans="2:10">
      <c r="B203" s="65"/>
      <c r="C203" s="65"/>
      <c r="D203" s="65"/>
      <c r="E203" s="65"/>
      <c r="F203" s="65"/>
      <c r="G203" s="65"/>
      <c r="H203" s="65"/>
      <c r="I203" s="65"/>
      <c r="J203" s="65"/>
    </row>
    <row r="204" ht="23.25" customHeight="1" spans="2:10">
      <c r="B204" s="65"/>
      <c r="C204" s="65"/>
      <c r="D204" s="65"/>
      <c r="E204" s="65"/>
      <c r="F204" s="65"/>
      <c r="G204" s="65"/>
      <c r="H204" s="65"/>
      <c r="I204" s="65"/>
      <c r="J204" s="65"/>
    </row>
    <row r="205" ht="23.25" customHeight="1" spans="2:10">
      <c r="B205" s="65"/>
      <c r="C205" s="65"/>
      <c r="D205" s="65"/>
      <c r="E205" s="65"/>
      <c r="F205" s="65"/>
      <c r="G205" s="65"/>
      <c r="H205" s="65"/>
      <c r="I205" s="65"/>
      <c r="J205" s="65"/>
    </row>
    <row r="206" ht="23.25" customHeight="1" spans="2:10">
      <c r="B206" s="65"/>
      <c r="C206" s="65"/>
      <c r="D206" s="65"/>
      <c r="E206" s="65"/>
      <c r="F206" s="65"/>
      <c r="G206" s="65"/>
      <c r="H206" s="65"/>
      <c r="I206" s="65"/>
      <c r="J206" s="65"/>
    </row>
    <row r="207" ht="23.25" customHeight="1" spans="2:10">
      <c r="B207" s="65"/>
      <c r="C207" s="65"/>
      <c r="D207" s="65"/>
      <c r="E207" s="65"/>
      <c r="F207" s="65"/>
      <c r="G207" s="65"/>
      <c r="H207" s="65"/>
      <c r="I207" s="65"/>
      <c r="J207" s="65"/>
    </row>
    <row r="208" ht="23.25" customHeight="1" spans="2:10">
      <c r="B208" s="65"/>
      <c r="C208" s="65"/>
      <c r="D208" s="65"/>
      <c r="E208" s="65"/>
      <c r="F208" s="65"/>
      <c r="G208" s="65"/>
      <c r="H208" s="65"/>
      <c r="I208" s="65"/>
      <c r="J208" s="65"/>
    </row>
    <row r="209" ht="23.25" customHeight="1" spans="2:10">
      <c r="B209" s="65"/>
      <c r="C209" s="65"/>
      <c r="D209" s="65"/>
      <c r="E209" s="65"/>
      <c r="F209" s="65"/>
      <c r="G209" s="65"/>
      <c r="H209" s="65"/>
      <c r="I209" s="65"/>
      <c r="J209" s="65"/>
    </row>
    <row r="210" ht="23.25" customHeight="1" spans="2:10">
      <c r="B210" s="65"/>
      <c r="C210" s="65"/>
      <c r="D210" s="65"/>
      <c r="E210" s="65"/>
      <c r="F210" s="65"/>
      <c r="G210" s="65"/>
      <c r="H210" s="65"/>
      <c r="I210" s="65"/>
      <c r="J210" s="65"/>
    </row>
    <row r="211" ht="23.25" customHeight="1" spans="2:10">
      <c r="B211" s="65"/>
      <c r="C211" s="65"/>
      <c r="D211" s="65"/>
      <c r="E211" s="65"/>
      <c r="F211" s="65"/>
      <c r="G211" s="65"/>
      <c r="H211" s="65"/>
      <c r="I211" s="65"/>
      <c r="J211" s="65"/>
    </row>
    <row r="212" ht="23.25" customHeight="1" spans="2:10">
      <c r="B212" s="65"/>
      <c r="C212" s="65"/>
      <c r="D212" s="65"/>
      <c r="E212" s="65"/>
      <c r="F212" s="65"/>
      <c r="G212" s="65"/>
      <c r="H212" s="65"/>
      <c r="I212" s="65"/>
      <c r="J212" s="65"/>
    </row>
    <row r="213" ht="23.25" customHeight="1" spans="2:10">
      <c r="B213" s="65"/>
      <c r="C213" s="65"/>
      <c r="D213" s="65"/>
      <c r="E213" s="65"/>
      <c r="F213" s="65"/>
      <c r="G213" s="65"/>
      <c r="H213" s="65"/>
      <c r="I213" s="65"/>
      <c r="J213" s="65"/>
    </row>
    <row r="214" ht="23.25" customHeight="1" spans="2:10">
      <c r="B214" s="65"/>
      <c r="C214" s="65"/>
      <c r="D214" s="65"/>
      <c r="E214" s="65"/>
      <c r="F214" s="65"/>
      <c r="G214" s="65"/>
      <c r="H214" s="65"/>
      <c r="I214" s="65"/>
      <c r="J214" s="65"/>
    </row>
    <row r="215" ht="23.25" customHeight="1" spans="2:10">
      <c r="B215" s="65"/>
      <c r="C215" s="65"/>
      <c r="D215" s="65"/>
      <c r="E215" s="65"/>
      <c r="F215" s="65"/>
      <c r="G215" s="65"/>
      <c r="H215" s="65"/>
      <c r="I215" s="65"/>
      <c r="J215" s="65"/>
    </row>
    <row r="216" ht="23.25" customHeight="1" spans="2:10">
      <c r="B216" s="65"/>
      <c r="C216" s="65"/>
      <c r="D216" s="65"/>
      <c r="E216" s="65"/>
      <c r="F216" s="65"/>
      <c r="G216" s="65"/>
      <c r="H216" s="65"/>
      <c r="I216" s="65"/>
      <c r="J216" s="65"/>
    </row>
    <row r="217" ht="23.25" customHeight="1" spans="2:10">
      <c r="B217" s="65"/>
      <c r="C217" s="65"/>
      <c r="D217" s="65"/>
      <c r="E217" s="65"/>
      <c r="F217" s="65"/>
      <c r="G217" s="65"/>
      <c r="H217" s="65"/>
      <c r="I217" s="65"/>
      <c r="J217" s="65"/>
    </row>
    <row r="218" ht="23.25" customHeight="1" spans="2:10">
      <c r="B218" s="65"/>
      <c r="C218" s="65"/>
      <c r="D218" s="65"/>
      <c r="E218" s="65"/>
      <c r="F218" s="65"/>
      <c r="G218" s="65"/>
      <c r="H218" s="65"/>
      <c r="I218" s="65"/>
      <c r="J218" s="65"/>
    </row>
    <row r="219" ht="23.25" customHeight="1" spans="2:10">
      <c r="B219" s="65"/>
      <c r="C219" s="65"/>
      <c r="D219" s="65"/>
      <c r="E219" s="65"/>
      <c r="F219" s="65"/>
      <c r="G219" s="65"/>
      <c r="H219" s="65"/>
      <c r="I219" s="65"/>
      <c r="J219" s="65"/>
    </row>
    <row r="220" ht="23.25" customHeight="1" spans="2:10">
      <c r="B220" s="65"/>
      <c r="C220" s="65"/>
      <c r="D220" s="65"/>
      <c r="E220" s="65"/>
      <c r="F220" s="65"/>
      <c r="G220" s="65"/>
      <c r="H220" s="65"/>
      <c r="I220" s="65"/>
      <c r="J220" s="65"/>
    </row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</sheetData>
  <mergeCells count="1">
    <mergeCell ref="B54:H54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W188"/>
  <sheetViews>
    <sheetView showGridLines="0" zoomScale="85" zoomScaleNormal="85" workbookViewId="0">
      <selection activeCell="P133" sqref="P133"/>
    </sheetView>
  </sheetViews>
  <sheetFormatPr defaultColWidth="0" defaultRowHeight="15"/>
  <cols>
    <col min="1" max="1" width="2.71428571428571" customWidth="1"/>
    <col min="2" max="2" width="58.2857142857143" customWidth="1"/>
    <col min="3" max="19" width="12.7142857142857" customWidth="1"/>
    <col min="20" max="23" width="9.14285714285714" customWidth="1"/>
    <col min="24" max="16384" width="9.14285714285714" hidden="1"/>
  </cols>
  <sheetData>
    <row r="1" spans="1:2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105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105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105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9"/>
      <c r="W5" s="19"/>
    </row>
    <row r="11" ht="23.25" customHeight="1"/>
    <row r="12" ht="23.25" customHeight="1" spans="2:23">
      <c r="B12" s="460" t="s">
        <v>521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</row>
    <row r="13" ht="42" customHeight="1" spans="2:23">
      <c r="B13" s="461" t="s">
        <v>522</v>
      </c>
      <c r="C13" s="462">
        <v>2006</v>
      </c>
      <c r="D13" s="462">
        <v>2007</v>
      </c>
      <c r="E13" s="462">
        <v>2008</v>
      </c>
      <c r="F13" s="462">
        <v>2009</v>
      </c>
      <c r="G13" s="462">
        <v>2010</v>
      </c>
      <c r="H13" s="462">
        <v>2011</v>
      </c>
      <c r="I13" s="462">
        <v>2012</v>
      </c>
      <c r="J13" s="462">
        <v>2013</v>
      </c>
      <c r="K13" s="462">
        <v>2014</v>
      </c>
      <c r="L13" s="462">
        <v>2015</v>
      </c>
      <c r="M13" s="462">
        <v>2016</v>
      </c>
      <c r="N13" s="462">
        <v>2017</v>
      </c>
      <c r="O13" s="348">
        <v>2018</v>
      </c>
      <c r="P13" s="348">
        <v>2019</v>
      </c>
      <c r="Q13" s="366">
        <v>2020</v>
      </c>
      <c r="R13" s="348">
        <v>2021</v>
      </c>
      <c r="S13" s="413" t="s">
        <v>523</v>
      </c>
      <c r="T13" s="479"/>
      <c r="U13" s="479"/>
      <c r="V13" s="479"/>
      <c r="W13" s="139"/>
    </row>
    <row r="14" ht="23.25" customHeight="1" spans="2:23">
      <c r="B14" s="220" t="s">
        <v>4</v>
      </c>
      <c r="C14" s="172">
        <v>2</v>
      </c>
      <c r="D14" s="172">
        <v>6</v>
      </c>
      <c r="E14" s="172">
        <v>6</v>
      </c>
      <c r="F14" s="172">
        <v>1</v>
      </c>
      <c r="G14" s="172">
        <v>9</v>
      </c>
      <c r="H14" s="172">
        <v>11</v>
      </c>
      <c r="I14" s="172">
        <v>15</v>
      </c>
      <c r="J14" s="172">
        <v>18</v>
      </c>
      <c r="K14" s="172">
        <v>25</v>
      </c>
      <c r="L14" s="294">
        <v>33</v>
      </c>
      <c r="M14" s="294">
        <v>35</v>
      </c>
      <c r="N14" s="473">
        <v>54</v>
      </c>
      <c r="O14" s="176">
        <v>58</v>
      </c>
      <c r="P14" s="176">
        <v>66</v>
      </c>
      <c r="Q14" s="480">
        <v>50</v>
      </c>
      <c r="R14" s="176">
        <v>85</v>
      </c>
      <c r="S14" s="481">
        <f t="shared" ref="S14:S19" si="0">IF(ISERROR(R14/C14-1),"-",(R14/C14-1))</f>
        <v>41.5</v>
      </c>
      <c r="T14" s="482"/>
      <c r="U14" s="483"/>
      <c r="V14" s="483"/>
      <c r="W14" s="139"/>
    </row>
    <row r="15" ht="23.25" customHeight="1" spans="2:23">
      <c r="B15" s="220" t="s">
        <v>3</v>
      </c>
      <c r="C15" s="172">
        <v>35</v>
      </c>
      <c r="D15" s="172">
        <v>33</v>
      </c>
      <c r="E15" s="172">
        <v>45</v>
      </c>
      <c r="F15" s="172">
        <v>60</v>
      </c>
      <c r="G15" s="172">
        <v>73</v>
      </c>
      <c r="H15" s="172">
        <v>145</v>
      </c>
      <c r="I15" s="172">
        <v>144</v>
      </c>
      <c r="J15" s="172">
        <v>215</v>
      </c>
      <c r="K15" s="172">
        <v>217</v>
      </c>
      <c r="L15" s="294">
        <v>209</v>
      </c>
      <c r="M15" s="294">
        <v>236</v>
      </c>
      <c r="N15" s="473">
        <v>205</v>
      </c>
      <c r="O15" s="176">
        <v>250</v>
      </c>
      <c r="P15" s="176">
        <v>280</v>
      </c>
      <c r="Q15" s="480">
        <v>208</v>
      </c>
      <c r="R15" s="176">
        <v>278</v>
      </c>
      <c r="S15" s="481">
        <f t="shared" si="0"/>
        <v>6.94285714285714</v>
      </c>
      <c r="T15" s="482"/>
      <c r="U15" s="483"/>
      <c r="V15" s="483"/>
      <c r="W15" s="139"/>
    </row>
    <row r="16" ht="23.25" customHeight="1" spans="2:23">
      <c r="B16" s="220" t="s">
        <v>127</v>
      </c>
      <c r="C16" s="172">
        <v>51</v>
      </c>
      <c r="D16" s="172">
        <v>1</v>
      </c>
      <c r="E16" s="172">
        <v>28</v>
      </c>
      <c r="F16" s="172">
        <v>54</v>
      </c>
      <c r="G16" s="172">
        <v>99</v>
      </c>
      <c r="H16" s="172">
        <v>84</v>
      </c>
      <c r="I16" s="172">
        <v>49</v>
      </c>
      <c r="J16" s="172">
        <v>56</v>
      </c>
      <c r="K16" s="172">
        <v>129</v>
      </c>
      <c r="L16" s="294">
        <v>74</v>
      </c>
      <c r="M16" s="294">
        <v>190</v>
      </c>
      <c r="N16" s="294">
        <v>0</v>
      </c>
      <c r="O16" s="171">
        <v>220</v>
      </c>
      <c r="P16" s="171">
        <v>18</v>
      </c>
      <c r="Q16" s="196">
        <v>0</v>
      </c>
      <c r="R16" s="171">
        <v>0</v>
      </c>
      <c r="S16" s="481">
        <f t="shared" si="0"/>
        <v>-1</v>
      </c>
      <c r="T16" s="482"/>
      <c r="U16" s="483"/>
      <c r="V16" s="483"/>
      <c r="W16" s="139"/>
    </row>
    <row r="17" ht="23.25" customHeight="1" spans="2:23">
      <c r="B17" s="220" t="s">
        <v>129</v>
      </c>
      <c r="C17" s="172" t="s">
        <v>130</v>
      </c>
      <c r="D17" s="172" t="s">
        <v>130</v>
      </c>
      <c r="E17" s="172" t="s">
        <v>130</v>
      </c>
      <c r="F17" s="172" t="s">
        <v>130</v>
      </c>
      <c r="G17" s="172" t="s">
        <v>130</v>
      </c>
      <c r="H17" s="172">
        <v>1</v>
      </c>
      <c r="I17" s="294">
        <v>8</v>
      </c>
      <c r="J17" s="294">
        <v>4</v>
      </c>
      <c r="K17" s="172">
        <v>9</v>
      </c>
      <c r="L17" s="473">
        <v>12</v>
      </c>
      <c r="M17" s="176">
        <v>24</v>
      </c>
      <c r="N17" s="171">
        <v>17</v>
      </c>
      <c r="O17" s="171">
        <v>17</v>
      </c>
      <c r="P17" s="171">
        <v>12</v>
      </c>
      <c r="Q17" s="196">
        <v>10</v>
      </c>
      <c r="R17" s="171">
        <v>17</v>
      </c>
      <c r="S17" s="481" t="str">
        <f t="shared" si="0"/>
        <v>-</v>
      </c>
      <c r="T17" s="482"/>
      <c r="U17" s="483"/>
      <c r="V17" s="483"/>
      <c r="W17" s="139"/>
    </row>
    <row r="18" ht="23.25" customHeight="1" spans="2:23">
      <c r="B18" s="220" t="s">
        <v>131</v>
      </c>
      <c r="C18" s="82" t="s">
        <v>130</v>
      </c>
      <c r="D18" s="82" t="s">
        <v>130</v>
      </c>
      <c r="E18" s="82" t="s">
        <v>130</v>
      </c>
      <c r="F18" s="82" t="s">
        <v>130</v>
      </c>
      <c r="G18" s="82" t="s">
        <v>130</v>
      </c>
      <c r="H18" s="82" t="s">
        <v>130</v>
      </c>
      <c r="I18" s="171">
        <v>5</v>
      </c>
      <c r="J18" s="171">
        <v>8</v>
      </c>
      <c r="K18" s="82">
        <v>10</v>
      </c>
      <c r="L18" s="176">
        <v>10</v>
      </c>
      <c r="M18" s="176">
        <v>13</v>
      </c>
      <c r="N18" s="171">
        <v>13</v>
      </c>
      <c r="O18" s="171">
        <v>11</v>
      </c>
      <c r="P18" s="171">
        <v>16</v>
      </c>
      <c r="Q18" s="196">
        <v>16</v>
      </c>
      <c r="R18" s="171">
        <v>15</v>
      </c>
      <c r="S18" s="481" t="str">
        <f t="shared" si="0"/>
        <v>-</v>
      </c>
      <c r="T18" s="482"/>
      <c r="U18" s="484"/>
      <c r="V18" s="484"/>
      <c r="W18" s="139"/>
    </row>
    <row r="19" ht="23.25" customHeight="1" spans="2:23">
      <c r="B19" s="220" t="s">
        <v>132</v>
      </c>
      <c r="C19" s="463" t="s">
        <v>130</v>
      </c>
      <c r="D19" s="463" t="s">
        <v>130</v>
      </c>
      <c r="E19" s="463" t="s">
        <v>130</v>
      </c>
      <c r="F19" s="463" t="s">
        <v>130</v>
      </c>
      <c r="G19" s="463" t="s">
        <v>130</v>
      </c>
      <c r="H19" s="463" t="s">
        <v>130</v>
      </c>
      <c r="I19" s="463" t="s">
        <v>130</v>
      </c>
      <c r="J19" s="463" t="s">
        <v>130</v>
      </c>
      <c r="K19" s="463" t="s">
        <v>130</v>
      </c>
      <c r="L19" s="463" t="s">
        <v>130</v>
      </c>
      <c r="M19" s="463" t="s">
        <v>130</v>
      </c>
      <c r="N19" s="463" t="s">
        <v>130</v>
      </c>
      <c r="O19" s="171">
        <v>0</v>
      </c>
      <c r="P19" s="171">
        <v>6</v>
      </c>
      <c r="Q19" s="196">
        <v>3</v>
      </c>
      <c r="R19" s="171">
        <v>2</v>
      </c>
      <c r="S19" s="481" t="str">
        <f t="shared" si="0"/>
        <v>-</v>
      </c>
      <c r="T19" s="482"/>
      <c r="U19" s="484"/>
      <c r="V19" s="484"/>
      <c r="W19" s="139"/>
    </row>
    <row r="20" ht="23.25" customHeight="1" spans="2:23">
      <c r="B20" s="464" t="s">
        <v>6</v>
      </c>
      <c r="C20" s="85">
        <f>SUM(C14:C19)</f>
        <v>88</v>
      </c>
      <c r="D20" s="85">
        <f t="shared" ref="D20:R20" si="1">SUM(D14:D19)</f>
        <v>40</v>
      </c>
      <c r="E20" s="85">
        <f t="shared" si="1"/>
        <v>79</v>
      </c>
      <c r="F20" s="85">
        <f t="shared" si="1"/>
        <v>115</v>
      </c>
      <c r="G20" s="85">
        <f t="shared" si="1"/>
        <v>181</v>
      </c>
      <c r="H20" s="85">
        <f t="shared" si="1"/>
        <v>241</v>
      </c>
      <c r="I20" s="85">
        <f t="shared" si="1"/>
        <v>221</v>
      </c>
      <c r="J20" s="85">
        <f t="shared" si="1"/>
        <v>301</v>
      </c>
      <c r="K20" s="85">
        <f t="shared" si="1"/>
        <v>390</v>
      </c>
      <c r="L20" s="85">
        <f t="shared" si="1"/>
        <v>338</v>
      </c>
      <c r="M20" s="85">
        <f t="shared" si="1"/>
        <v>498</v>
      </c>
      <c r="N20" s="85">
        <f t="shared" si="1"/>
        <v>289</v>
      </c>
      <c r="O20" s="85">
        <f t="shared" si="1"/>
        <v>556</v>
      </c>
      <c r="P20" s="85">
        <f t="shared" si="1"/>
        <v>398</v>
      </c>
      <c r="Q20" s="485">
        <f t="shared" si="1"/>
        <v>287</v>
      </c>
      <c r="R20" s="85">
        <f t="shared" si="1"/>
        <v>397</v>
      </c>
      <c r="S20" s="486">
        <f>IF(ISERROR(R20/C20-1),"",(R20/C20-1))</f>
        <v>3.51136363636364</v>
      </c>
      <c r="T20" s="487"/>
      <c r="U20" s="484"/>
      <c r="V20" s="484"/>
      <c r="W20" s="139"/>
    </row>
    <row r="21" spans="2:23">
      <c r="B21" s="35" t="s">
        <v>134</v>
      </c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139"/>
    </row>
    <row r="22" ht="23.25" customHeight="1" spans="2:23">
      <c r="B22" s="35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139"/>
    </row>
    <row r="23" ht="23.25" customHeight="1" spans="2:23">
      <c r="B23" s="3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139"/>
    </row>
    <row r="24" ht="23.25" customHeight="1" spans="2:23">
      <c r="B24" s="460" t="s">
        <v>524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139"/>
    </row>
    <row r="25" ht="23.25" customHeight="1" spans="2:23">
      <c r="B25" s="71" t="s">
        <v>525</v>
      </c>
      <c r="C25" s="462">
        <v>2006</v>
      </c>
      <c r="D25" s="462">
        <v>2007</v>
      </c>
      <c r="E25" s="462">
        <v>2008</v>
      </c>
      <c r="F25" s="462">
        <v>2009</v>
      </c>
      <c r="G25" s="462">
        <v>2010</v>
      </c>
      <c r="H25" s="462">
        <v>2011</v>
      </c>
      <c r="I25" s="462">
        <v>2012</v>
      </c>
      <c r="J25" s="462">
        <v>2013</v>
      </c>
      <c r="K25" s="462">
        <v>2014</v>
      </c>
      <c r="L25" s="462">
        <v>2015</v>
      </c>
      <c r="M25" s="462">
        <v>2016</v>
      </c>
      <c r="N25" s="462">
        <v>2017</v>
      </c>
      <c r="O25" s="348">
        <v>2018</v>
      </c>
      <c r="P25" s="348">
        <v>2019</v>
      </c>
      <c r="Q25" s="348">
        <v>2020</v>
      </c>
      <c r="R25" s="348">
        <v>2021</v>
      </c>
      <c r="S25" s="413" t="s">
        <v>133</v>
      </c>
      <c r="T25" s="479"/>
      <c r="U25" s="68"/>
      <c r="V25" s="68"/>
      <c r="W25" s="139"/>
    </row>
    <row r="26" ht="23.25" customHeight="1" spans="2:23">
      <c r="B26" s="465" t="s">
        <v>4</v>
      </c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88"/>
      <c r="T26" s="39"/>
      <c r="U26" s="68"/>
      <c r="V26" s="68"/>
      <c r="W26" s="139"/>
    </row>
    <row r="27" ht="23.25" customHeight="1" spans="2:23">
      <c r="B27" s="467" t="s">
        <v>54</v>
      </c>
      <c r="C27" s="82" t="s">
        <v>130</v>
      </c>
      <c r="D27" s="82" t="s">
        <v>130</v>
      </c>
      <c r="E27" s="82" t="s">
        <v>130</v>
      </c>
      <c r="F27" s="82" t="s">
        <v>130</v>
      </c>
      <c r="G27" s="82" t="s">
        <v>130</v>
      </c>
      <c r="H27" s="82" t="s">
        <v>130</v>
      </c>
      <c r="I27" s="82" t="s">
        <v>130</v>
      </c>
      <c r="J27" s="82" t="s">
        <v>130</v>
      </c>
      <c r="K27" s="82" t="s">
        <v>130</v>
      </c>
      <c r="L27" s="82" t="s">
        <v>130</v>
      </c>
      <c r="M27" s="82" t="s">
        <v>130</v>
      </c>
      <c r="N27" s="82" t="s">
        <v>130</v>
      </c>
      <c r="O27" s="82" t="s">
        <v>130</v>
      </c>
      <c r="P27" s="474">
        <v>0</v>
      </c>
      <c r="Q27" s="474">
        <v>0</v>
      </c>
      <c r="R27" s="474">
        <v>0</v>
      </c>
      <c r="S27" s="489">
        <f>IF(ISERROR(SUM(C27:R27)),"_",(SUM(C27:Q27)))</f>
        <v>0</v>
      </c>
      <c r="T27" s="39"/>
      <c r="U27" s="68"/>
      <c r="V27" s="68"/>
      <c r="W27" s="139"/>
    </row>
    <row r="28" ht="23.25" customHeight="1" spans="2:23">
      <c r="B28" s="468" t="s">
        <v>16</v>
      </c>
      <c r="C28" s="82">
        <v>2</v>
      </c>
      <c r="D28" s="82">
        <v>6</v>
      </c>
      <c r="E28" s="82">
        <v>6</v>
      </c>
      <c r="F28" s="82">
        <v>1</v>
      </c>
      <c r="G28" s="82">
        <v>9</v>
      </c>
      <c r="H28" s="82">
        <v>11</v>
      </c>
      <c r="I28" s="82">
        <v>15</v>
      </c>
      <c r="J28" s="82">
        <v>14</v>
      </c>
      <c r="K28" s="82">
        <v>12</v>
      </c>
      <c r="L28" s="176">
        <v>16</v>
      </c>
      <c r="M28" s="176">
        <v>14</v>
      </c>
      <c r="N28" s="176">
        <v>12</v>
      </c>
      <c r="O28" s="176">
        <v>11</v>
      </c>
      <c r="P28" s="176">
        <v>15</v>
      </c>
      <c r="Q28" s="176">
        <v>13</v>
      </c>
      <c r="R28" s="176">
        <v>20</v>
      </c>
      <c r="S28" s="381">
        <f t="shared" ref="S28:S37" si="2">IF(ISERROR(SUM(C28:R28)),"_",(SUM(C28:Q28)))</f>
        <v>157</v>
      </c>
      <c r="T28" s="490"/>
      <c r="U28" s="68"/>
      <c r="V28" s="68"/>
      <c r="W28" s="139"/>
    </row>
    <row r="29" ht="23.25" customHeight="1" spans="2:23">
      <c r="B29" s="468" t="s">
        <v>215</v>
      </c>
      <c r="C29" s="82" t="s">
        <v>130</v>
      </c>
      <c r="D29" s="82" t="s">
        <v>130</v>
      </c>
      <c r="E29" s="82" t="s">
        <v>130</v>
      </c>
      <c r="F29" s="82" t="s">
        <v>130</v>
      </c>
      <c r="G29" s="82" t="s">
        <v>130</v>
      </c>
      <c r="H29" s="82" t="s">
        <v>130</v>
      </c>
      <c r="I29" s="82" t="s">
        <v>130</v>
      </c>
      <c r="J29" s="82" t="s">
        <v>130</v>
      </c>
      <c r="K29" s="82" t="s">
        <v>130</v>
      </c>
      <c r="L29" s="176" t="s">
        <v>130</v>
      </c>
      <c r="M29" s="176" t="s">
        <v>130</v>
      </c>
      <c r="N29" s="176">
        <v>7</v>
      </c>
      <c r="O29" s="176">
        <v>5</v>
      </c>
      <c r="P29" s="176">
        <v>1</v>
      </c>
      <c r="Q29" s="176">
        <v>3</v>
      </c>
      <c r="R29" s="176">
        <v>3</v>
      </c>
      <c r="S29" s="381">
        <f t="shared" si="2"/>
        <v>16</v>
      </c>
      <c r="T29" s="49"/>
      <c r="U29" s="68"/>
      <c r="V29" s="68"/>
      <c r="W29" s="139"/>
    </row>
    <row r="30" ht="23.25" customHeight="1" spans="2:23">
      <c r="B30" s="468" t="s">
        <v>38</v>
      </c>
      <c r="C30" s="82" t="s">
        <v>130</v>
      </c>
      <c r="D30" s="82" t="s">
        <v>130</v>
      </c>
      <c r="E30" s="82" t="s">
        <v>130</v>
      </c>
      <c r="F30" s="82" t="s">
        <v>130</v>
      </c>
      <c r="G30" s="82" t="s">
        <v>130</v>
      </c>
      <c r="H30" s="82" t="s">
        <v>130</v>
      </c>
      <c r="I30" s="82" t="s">
        <v>130</v>
      </c>
      <c r="J30" s="82" t="s">
        <v>130</v>
      </c>
      <c r="K30" s="82" t="s">
        <v>130</v>
      </c>
      <c r="L30" s="176" t="s">
        <v>130</v>
      </c>
      <c r="M30" s="176" t="s">
        <v>130</v>
      </c>
      <c r="N30" s="176">
        <v>5</v>
      </c>
      <c r="O30" s="176">
        <v>3</v>
      </c>
      <c r="P30" s="176">
        <v>5</v>
      </c>
      <c r="Q30" s="176">
        <v>6</v>
      </c>
      <c r="R30" s="176">
        <v>10</v>
      </c>
      <c r="S30" s="381">
        <f t="shared" si="2"/>
        <v>19</v>
      </c>
      <c r="T30" s="49"/>
      <c r="U30" s="68"/>
      <c r="V30" s="68"/>
      <c r="W30" s="139"/>
    </row>
    <row r="31" ht="23.25" customHeight="1" spans="2:23">
      <c r="B31" s="468" t="s">
        <v>49</v>
      </c>
      <c r="C31" s="82" t="s">
        <v>130</v>
      </c>
      <c r="D31" s="82" t="s">
        <v>130</v>
      </c>
      <c r="E31" s="82" t="s">
        <v>130</v>
      </c>
      <c r="F31" s="82" t="s">
        <v>130</v>
      </c>
      <c r="G31" s="82" t="s">
        <v>130</v>
      </c>
      <c r="H31" s="82" t="s">
        <v>130</v>
      </c>
      <c r="I31" s="82" t="s">
        <v>130</v>
      </c>
      <c r="J31" s="82" t="s">
        <v>130</v>
      </c>
      <c r="K31" s="82" t="s">
        <v>130</v>
      </c>
      <c r="L31" s="176" t="s">
        <v>130</v>
      </c>
      <c r="M31" s="176" t="s">
        <v>130</v>
      </c>
      <c r="N31" s="176">
        <v>4</v>
      </c>
      <c r="O31" s="176">
        <v>6</v>
      </c>
      <c r="P31" s="176">
        <v>7</v>
      </c>
      <c r="Q31" s="176">
        <v>4</v>
      </c>
      <c r="R31" s="176">
        <v>7</v>
      </c>
      <c r="S31" s="381">
        <f t="shared" si="2"/>
        <v>21</v>
      </c>
      <c r="T31" s="49"/>
      <c r="U31" s="68"/>
      <c r="V31" s="68"/>
      <c r="W31" s="139"/>
    </row>
    <row r="32" ht="23.25" customHeight="1" spans="2:23">
      <c r="B32" s="349" t="s">
        <v>34</v>
      </c>
      <c r="C32" s="82" t="s">
        <v>130</v>
      </c>
      <c r="D32" s="82" t="s">
        <v>130</v>
      </c>
      <c r="E32" s="82" t="s">
        <v>130</v>
      </c>
      <c r="F32" s="82" t="s">
        <v>130</v>
      </c>
      <c r="G32" s="82" t="s">
        <v>130</v>
      </c>
      <c r="H32" s="82" t="s">
        <v>130</v>
      </c>
      <c r="I32" s="82" t="s">
        <v>130</v>
      </c>
      <c r="J32" s="82" t="s">
        <v>130</v>
      </c>
      <c r="K32" s="82" t="s">
        <v>130</v>
      </c>
      <c r="L32" s="176" t="s">
        <v>130</v>
      </c>
      <c r="M32" s="176" t="s">
        <v>130</v>
      </c>
      <c r="N32" s="176">
        <v>3</v>
      </c>
      <c r="O32" s="176">
        <v>6</v>
      </c>
      <c r="P32" s="176">
        <v>13</v>
      </c>
      <c r="Q32" s="176">
        <v>7</v>
      </c>
      <c r="R32" s="176">
        <v>11</v>
      </c>
      <c r="S32" s="381">
        <f t="shared" si="2"/>
        <v>29</v>
      </c>
      <c r="T32" s="49"/>
      <c r="U32" s="68"/>
      <c r="V32" s="68"/>
      <c r="W32" s="139"/>
    </row>
    <row r="33" ht="23.25" customHeight="1" spans="2:23">
      <c r="B33" s="468" t="s">
        <v>25</v>
      </c>
      <c r="C33" s="82" t="s">
        <v>130</v>
      </c>
      <c r="D33" s="82" t="s">
        <v>130</v>
      </c>
      <c r="E33" s="82" t="s">
        <v>130</v>
      </c>
      <c r="F33" s="82" t="s">
        <v>130</v>
      </c>
      <c r="G33" s="82" t="s">
        <v>130</v>
      </c>
      <c r="H33" s="82" t="s">
        <v>130</v>
      </c>
      <c r="I33" s="82" t="s">
        <v>130</v>
      </c>
      <c r="J33" s="82">
        <v>4</v>
      </c>
      <c r="K33" s="82">
        <v>9</v>
      </c>
      <c r="L33" s="176">
        <v>8</v>
      </c>
      <c r="M33" s="176">
        <v>8</v>
      </c>
      <c r="N33" s="176">
        <v>7</v>
      </c>
      <c r="O33" s="176">
        <v>7</v>
      </c>
      <c r="P33" s="176">
        <v>12</v>
      </c>
      <c r="Q33" s="176">
        <v>3</v>
      </c>
      <c r="R33" s="176">
        <v>8</v>
      </c>
      <c r="S33" s="381">
        <f t="shared" si="2"/>
        <v>58</v>
      </c>
      <c r="T33" s="49"/>
      <c r="U33" s="66"/>
      <c r="V33" s="66"/>
      <c r="W33" s="139"/>
    </row>
    <row r="34" ht="23.25" customHeight="1" spans="2:23">
      <c r="B34" s="468" t="s">
        <v>31</v>
      </c>
      <c r="C34" s="82" t="s">
        <v>130</v>
      </c>
      <c r="D34" s="82" t="s">
        <v>130</v>
      </c>
      <c r="E34" s="82" t="s">
        <v>130</v>
      </c>
      <c r="F34" s="82" t="s">
        <v>130</v>
      </c>
      <c r="G34" s="82" t="s">
        <v>130</v>
      </c>
      <c r="H34" s="82" t="s">
        <v>130</v>
      </c>
      <c r="I34" s="82" t="s">
        <v>130</v>
      </c>
      <c r="J34" s="82" t="s">
        <v>130</v>
      </c>
      <c r="K34" s="82" t="s">
        <v>130</v>
      </c>
      <c r="L34" s="176" t="s">
        <v>130</v>
      </c>
      <c r="M34" s="176">
        <v>2</v>
      </c>
      <c r="N34" s="176">
        <v>7</v>
      </c>
      <c r="O34" s="176">
        <v>15</v>
      </c>
      <c r="P34" s="176">
        <v>8</v>
      </c>
      <c r="Q34" s="176">
        <v>5</v>
      </c>
      <c r="R34" s="176">
        <v>14</v>
      </c>
      <c r="S34" s="381">
        <f t="shared" si="2"/>
        <v>37</v>
      </c>
      <c r="T34" s="49"/>
      <c r="U34" s="68"/>
      <c r="V34" s="68"/>
      <c r="W34" s="139"/>
    </row>
    <row r="35" ht="23.25" customHeight="1" spans="2:23">
      <c r="B35" s="468" t="s">
        <v>21</v>
      </c>
      <c r="C35" s="82" t="s">
        <v>130</v>
      </c>
      <c r="D35" s="82" t="s">
        <v>130</v>
      </c>
      <c r="E35" s="82" t="s">
        <v>130</v>
      </c>
      <c r="F35" s="82" t="s">
        <v>130</v>
      </c>
      <c r="G35" s="82" t="s">
        <v>130</v>
      </c>
      <c r="H35" s="82" t="s">
        <v>130</v>
      </c>
      <c r="I35" s="82" t="s">
        <v>130</v>
      </c>
      <c r="J35" s="82" t="s">
        <v>130</v>
      </c>
      <c r="K35" s="82">
        <v>4</v>
      </c>
      <c r="L35" s="176">
        <v>9</v>
      </c>
      <c r="M35" s="176">
        <v>11</v>
      </c>
      <c r="N35" s="176">
        <v>9</v>
      </c>
      <c r="O35" s="176">
        <v>5</v>
      </c>
      <c r="P35" s="176">
        <v>5</v>
      </c>
      <c r="Q35" s="176">
        <v>9</v>
      </c>
      <c r="R35" s="176">
        <v>9</v>
      </c>
      <c r="S35" s="381">
        <f t="shared" si="2"/>
        <v>52</v>
      </c>
      <c r="T35" s="49"/>
      <c r="U35" s="68"/>
      <c r="V35" s="68"/>
      <c r="W35" s="139"/>
    </row>
    <row r="36" ht="23.25" customHeight="1" spans="2:23">
      <c r="B36" s="468" t="s">
        <v>70</v>
      </c>
      <c r="C36" s="82" t="s">
        <v>130</v>
      </c>
      <c r="D36" s="82" t="s">
        <v>130</v>
      </c>
      <c r="E36" s="82" t="s">
        <v>130</v>
      </c>
      <c r="F36" s="82" t="s">
        <v>130</v>
      </c>
      <c r="G36" s="82" t="s">
        <v>130</v>
      </c>
      <c r="H36" s="82" t="s">
        <v>130</v>
      </c>
      <c r="I36" s="82" t="s">
        <v>130</v>
      </c>
      <c r="J36" s="82" t="s">
        <v>130</v>
      </c>
      <c r="K36" s="82" t="s">
        <v>130</v>
      </c>
      <c r="L36" s="176" t="s">
        <v>130</v>
      </c>
      <c r="M36" s="176" t="s">
        <v>130</v>
      </c>
      <c r="N36" s="176" t="s">
        <v>130</v>
      </c>
      <c r="O36" s="176">
        <v>0</v>
      </c>
      <c r="P36" s="176">
        <v>0</v>
      </c>
      <c r="Q36" s="176">
        <v>0</v>
      </c>
      <c r="R36" s="176">
        <v>3</v>
      </c>
      <c r="S36" s="381">
        <f t="shared" si="2"/>
        <v>0</v>
      </c>
      <c r="T36" s="49"/>
      <c r="U36" s="68"/>
      <c r="V36" s="68"/>
      <c r="W36" s="139"/>
    </row>
    <row r="37" ht="23.25" customHeight="1" spans="2:23">
      <c r="B37" s="469" t="s">
        <v>46</v>
      </c>
      <c r="C37" s="463" t="s">
        <v>130</v>
      </c>
      <c r="D37" s="463" t="s">
        <v>130</v>
      </c>
      <c r="E37" s="463" t="s">
        <v>130</v>
      </c>
      <c r="F37" s="463" t="s">
        <v>130</v>
      </c>
      <c r="G37" s="463" t="s">
        <v>130</v>
      </c>
      <c r="H37" s="463" t="s">
        <v>130</v>
      </c>
      <c r="I37" s="463" t="s">
        <v>130</v>
      </c>
      <c r="J37" s="463" t="s">
        <v>130</v>
      </c>
      <c r="K37" s="463" t="s">
        <v>130</v>
      </c>
      <c r="L37" s="463" t="s">
        <v>130</v>
      </c>
      <c r="M37" s="463" t="s">
        <v>130</v>
      </c>
      <c r="N37" s="463" t="s">
        <v>130</v>
      </c>
      <c r="O37" s="463" t="s">
        <v>130</v>
      </c>
      <c r="P37" s="475">
        <v>0</v>
      </c>
      <c r="Q37" s="176">
        <v>0</v>
      </c>
      <c r="R37" s="176">
        <v>0</v>
      </c>
      <c r="S37" s="381">
        <f t="shared" si="2"/>
        <v>0</v>
      </c>
      <c r="T37" s="49"/>
      <c r="U37" s="68"/>
      <c r="V37" s="68"/>
      <c r="W37" s="139"/>
    </row>
    <row r="38" ht="23.25" customHeight="1" spans="2:23">
      <c r="B38" s="470" t="s">
        <v>200</v>
      </c>
      <c r="C38" s="471">
        <f>SUM(C27:C37)</f>
        <v>2</v>
      </c>
      <c r="D38" s="471">
        <f t="shared" ref="D38:R38" si="3">SUM(D27:D37)</f>
        <v>6</v>
      </c>
      <c r="E38" s="471">
        <f t="shared" si="3"/>
        <v>6</v>
      </c>
      <c r="F38" s="471">
        <f t="shared" si="3"/>
        <v>1</v>
      </c>
      <c r="G38" s="471">
        <f t="shared" si="3"/>
        <v>9</v>
      </c>
      <c r="H38" s="471">
        <f t="shared" si="3"/>
        <v>11</v>
      </c>
      <c r="I38" s="471">
        <f t="shared" si="3"/>
        <v>15</v>
      </c>
      <c r="J38" s="471">
        <f t="shared" si="3"/>
        <v>18</v>
      </c>
      <c r="K38" s="471">
        <f t="shared" si="3"/>
        <v>25</v>
      </c>
      <c r="L38" s="471">
        <f t="shared" si="3"/>
        <v>33</v>
      </c>
      <c r="M38" s="471">
        <f t="shared" si="3"/>
        <v>35</v>
      </c>
      <c r="N38" s="471">
        <f t="shared" si="3"/>
        <v>54</v>
      </c>
      <c r="O38" s="471">
        <f t="shared" si="3"/>
        <v>58</v>
      </c>
      <c r="P38" s="471">
        <f t="shared" si="3"/>
        <v>66</v>
      </c>
      <c r="Q38" s="471">
        <f t="shared" si="3"/>
        <v>50</v>
      </c>
      <c r="R38" s="471">
        <f t="shared" si="3"/>
        <v>85</v>
      </c>
      <c r="S38" s="491">
        <f>IF(ISERROR(SUM(C38:Q38)),"_",(SUM(C38:Q38)))</f>
        <v>389</v>
      </c>
      <c r="T38" s="492"/>
      <c r="U38" s="68"/>
      <c r="V38" s="68"/>
      <c r="W38" s="139"/>
    </row>
    <row r="39" ht="23.25" customHeight="1" spans="2:23">
      <c r="B39" s="470" t="s">
        <v>3</v>
      </c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93"/>
      <c r="S39" s="494"/>
      <c r="T39" s="49"/>
      <c r="U39" s="68"/>
      <c r="V39" s="68"/>
      <c r="W39" s="139"/>
    </row>
    <row r="40" ht="23.25" customHeight="1" spans="2:23">
      <c r="B40" s="468" t="s">
        <v>87</v>
      </c>
      <c r="C40" s="82" t="s">
        <v>130</v>
      </c>
      <c r="D40" s="82" t="s">
        <v>130</v>
      </c>
      <c r="E40" s="82" t="s">
        <v>130</v>
      </c>
      <c r="F40" s="82" t="s">
        <v>130</v>
      </c>
      <c r="G40" s="82" t="s">
        <v>130</v>
      </c>
      <c r="H40" s="82" t="s">
        <v>130</v>
      </c>
      <c r="I40" s="82" t="s">
        <v>130</v>
      </c>
      <c r="J40" s="82" t="s">
        <v>130</v>
      </c>
      <c r="K40" s="476" t="s">
        <v>130</v>
      </c>
      <c r="L40" s="477" t="s">
        <v>130</v>
      </c>
      <c r="M40" s="477">
        <v>12</v>
      </c>
      <c r="N40" s="477">
        <v>6</v>
      </c>
      <c r="O40" s="477">
        <v>21</v>
      </c>
      <c r="P40" s="477">
        <v>11</v>
      </c>
      <c r="Q40" s="477">
        <v>0</v>
      </c>
      <c r="R40" s="477">
        <v>13</v>
      </c>
      <c r="S40" s="489">
        <f>IF(ISERROR(SUM(C40:R40)),"_",(SUM(C40:Q40)))</f>
        <v>50</v>
      </c>
      <c r="T40" s="49"/>
      <c r="U40" s="68"/>
      <c r="V40" s="68"/>
      <c r="W40" s="139"/>
    </row>
    <row r="41" ht="23.25" customHeight="1" spans="2:23">
      <c r="B41" s="468" t="s">
        <v>54</v>
      </c>
      <c r="C41" s="82" t="s">
        <v>130</v>
      </c>
      <c r="D41" s="82" t="s">
        <v>130</v>
      </c>
      <c r="E41" s="82" t="s">
        <v>130</v>
      </c>
      <c r="F41" s="82" t="s">
        <v>130</v>
      </c>
      <c r="G41" s="82" t="s">
        <v>130</v>
      </c>
      <c r="H41" s="82" t="s">
        <v>130</v>
      </c>
      <c r="I41" s="82" t="s">
        <v>130</v>
      </c>
      <c r="J41" s="82">
        <v>16</v>
      </c>
      <c r="K41" s="476">
        <v>18</v>
      </c>
      <c r="L41" s="477">
        <v>12</v>
      </c>
      <c r="M41" s="477">
        <v>14</v>
      </c>
      <c r="N41" s="477">
        <v>11</v>
      </c>
      <c r="O41" s="477">
        <v>12</v>
      </c>
      <c r="P41" s="477">
        <v>13</v>
      </c>
      <c r="Q41" s="477">
        <v>14</v>
      </c>
      <c r="R41" s="477">
        <v>16</v>
      </c>
      <c r="S41" s="381">
        <f t="shared" ref="S41:S62" si="4">IF(ISERROR(SUM(C41:R41)),"_",(SUM(C41:Q41)))</f>
        <v>110</v>
      </c>
      <c r="T41" s="49"/>
      <c r="U41" s="495"/>
      <c r="V41" s="495"/>
      <c r="W41" s="139"/>
    </row>
    <row r="42" ht="23.25" customHeight="1" spans="2:23">
      <c r="B42" s="468" t="s">
        <v>16</v>
      </c>
      <c r="C42" s="82">
        <v>12</v>
      </c>
      <c r="D42" s="82">
        <v>9</v>
      </c>
      <c r="E42" s="82">
        <v>20</v>
      </c>
      <c r="F42" s="82">
        <v>16</v>
      </c>
      <c r="G42" s="82">
        <v>15</v>
      </c>
      <c r="H42" s="82">
        <v>20</v>
      </c>
      <c r="I42" s="82">
        <v>17</v>
      </c>
      <c r="J42" s="82">
        <v>18</v>
      </c>
      <c r="K42" s="476">
        <v>16</v>
      </c>
      <c r="L42" s="477">
        <v>18</v>
      </c>
      <c r="M42" s="477">
        <v>19</v>
      </c>
      <c r="N42" s="477">
        <v>17</v>
      </c>
      <c r="O42" s="477">
        <v>12</v>
      </c>
      <c r="P42" s="477">
        <v>18</v>
      </c>
      <c r="Q42" s="477">
        <v>12</v>
      </c>
      <c r="R42" s="477">
        <v>20</v>
      </c>
      <c r="S42" s="381">
        <f t="shared" si="4"/>
        <v>239</v>
      </c>
      <c r="T42" s="49"/>
      <c r="U42" s="495"/>
      <c r="V42" s="495"/>
      <c r="W42" s="139"/>
    </row>
    <row r="43" customFormat="1" ht="23.25" customHeight="1" spans="2:23">
      <c r="B43" s="468" t="s">
        <v>108</v>
      </c>
      <c r="C43" s="82" t="s">
        <v>130</v>
      </c>
      <c r="D43" s="82" t="s">
        <v>130</v>
      </c>
      <c r="E43" s="82" t="s">
        <v>130</v>
      </c>
      <c r="F43" s="82" t="s">
        <v>130</v>
      </c>
      <c r="G43" s="82" t="s">
        <v>130</v>
      </c>
      <c r="H43" s="82" t="s">
        <v>130</v>
      </c>
      <c r="I43" s="82" t="s">
        <v>130</v>
      </c>
      <c r="J43" s="82" t="s">
        <v>130</v>
      </c>
      <c r="K43" s="82" t="s">
        <v>130</v>
      </c>
      <c r="L43" s="82" t="s">
        <v>130</v>
      </c>
      <c r="M43" s="82" t="s">
        <v>130</v>
      </c>
      <c r="N43" s="82" t="s">
        <v>130</v>
      </c>
      <c r="O43" s="82" t="s">
        <v>130</v>
      </c>
      <c r="P43" s="477">
        <v>11</v>
      </c>
      <c r="Q43" s="477">
        <v>0</v>
      </c>
      <c r="R43" s="477">
        <v>12</v>
      </c>
      <c r="S43" s="381">
        <f t="shared" si="4"/>
        <v>11</v>
      </c>
      <c r="T43" s="49"/>
      <c r="U43" s="161"/>
      <c r="V43" s="161"/>
      <c r="W43" s="139"/>
    </row>
    <row r="44" ht="23.25" customHeight="1" spans="2:23">
      <c r="B44" s="468" t="s">
        <v>58</v>
      </c>
      <c r="C44" s="82" t="s">
        <v>130</v>
      </c>
      <c r="D44" s="82" t="s">
        <v>130</v>
      </c>
      <c r="E44" s="82" t="s">
        <v>130</v>
      </c>
      <c r="F44" s="82" t="s">
        <v>130</v>
      </c>
      <c r="G44" s="82" t="s">
        <v>130</v>
      </c>
      <c r="H44" s="82" t="s">
        <v>130</v>
      </c>
      <c r="I44" s="82">
        <v>1</v>
      </c>
      <c r="J44" s="82">
        <v>6</v>
      </c>
      <c r="K44" s="476">
        <v>9</v>
      </c>
      <c r="L44" s="477">
        <v>9</v>
      </c>
      <c r="M44" s="477">
        <v>7</v>
      </c>
      <c r="N44" s="477">
        <v>7</v>
      </c>
      <c r="O44" s="477">
        <v>13</v>
      </c>
      <c r="P44" s="477">
        <v>0</v>
      </c>
      <c r="Q44" s="477">
        <v>6</v>
      </c>
      <c r="R44" s="477">
        <v>3</v>
      </c>
      <c r="S44" s="381">
        <f t="shared" si="4"/>
        <v>58</v>
      </c>
      <c r="T44" s="49"/>
      <c r="U44" s="161"/>
      <c r="V44" s="161"/>
      <c r="W44" s="139"/>
    </row>
    <row r="45" ht="23.25" customHeight="1" spans="2:23">
      <c r="B45" s="468" t="s">
        <v>321</v>
      </c>
      <c r="C45" s="82" t="s">
        <v>130</v>
      </c>
      <c r="D45" s="82" t="s">
        <v>130</v>
      </c>
      <c r="E45" s="82" t="s">
        <v>130</v>
      </c>
      <c r="F45" s="82" t="s">
        <v>130</v>
      </c>
      <c r="G45" s="82" t="s">
        <v>130</v>
      </c>
      <c r="H45" s="82" t="s">
        <v>130</v>
      </c>
      <c r="I45" s="82" t="s">
        <v>130</v>
      </c>
      <c r="J45" s="82">
        <v>13</v>
      </c>
      <c r="K45" s="476">
        <v>12</v>
      </c>
      <c r="L45" s="477">
        <v>14</v>
      </c>
      <c r="M45" s="477">
        <v>15</v>
      </c>
      <c r="N45" s="477">
        <v>13</v>
      </c>
      <c r="O45" s="477">
        <v>15</v>
      </c>
      <c r="P45" s="477">
        <v>12</v>
      </c>
      <c r="Q45" s="477">
        <v>9</v>
      </c>
      <c r="R45" s="477">
        <v>10</v>
      </c>
      <c r="S45" s="381">
        <f t="shared" si="4"/>
        <v>103</v>
      </c>
      <c r="T45" s="49"/>
      <c r="U45" s="161"/>
      <c r="V45" s="161"/>
      <c r="W45" s="139"/>
    </row>
    <row r="46" ht="23.25" customHeight="1" spans="2:23">
      <c r="B46" s="468" t="s">
        <v>38</v>
      </c>
      <c r="C46" s="82" t="s">
        <v>130</v>
      </c>
      <c r="D46" s="82" t="s">
        <v>130</v>
      </c>
      <c r="E46" s="82" t="s">
        <v>130</v>
      </c>
      <c r="F46" s="82" t="s">
        <v>130</v>
      </c>
      <c r="G46" s="82" t="s">
        <v>130</v>
      </c>
      <c r="H46" s="82">
        <v>19</v>
      </c>
      <c r="I46" s="82">
        <v>14</v>
      </c>
      <c r="J46" s="82">
        <v>24</v>
      </c>
      <c r="K46" s="476">
        <v>15</v>
      </c>
      <c r="L46" s="477">
        <v>19</v>
      </c>
      <c r="M46" s="477">
        <v>18</v>
      </c>
      <c r="N46" s="477">
        <v>11</v>
      </c>
      <c r="O46" s="477">
        <v>12</v>
      </c>
      <c r="P46" s="477">
        <v>13</v>
      </c>
      <c r="Q46" s="477">
        <v>10</v>
      </c>
      <c r="R46" s="477">
        <v>7</v>
      </c>
      <c r="S46" s="381">
        <f t="shared" si="4"/>
        <v>155</v>
      </c>
      <c r="T46" s="49"/>
      <c r="U46" s="67"/>
      <c r="V46" s="67"/>
      <c r="W46" s="139"/>
    </row>
    <row r="47" ht="23.25" customHeight="1" spans="2:23">
      <c r="B47" s="468" t="s">
        <v>102</v>
      </c>
      <c r="C47" s="82" t="s">
        <v>130</v>
      </c>
      <c r="D47" s="82" t="s">
        <v>130</v>
      </c>
      <c r="E47" s="82" t="s">
        <v>130</v>
      </c>
      <c r="F47" s="82" t="s">
        <v>130</v>
      </c>
      <c r="G47" s="82" t="s">
        <v>130</v>
      </c>
      <c r="H47" s="82" t="s">
        <v>130</v>
      </c>
      <c r="I47" s="82" t="s">
        <v>130</v>
      </c>
      <c r="J47" s="82" t="s">
        <v>130</v>
      </c>
      <c r="K47" s="82" t="s">
        <v>130</v>
      </c>
      <c r="L47" s="82" t="s">
        <v>130</v>
      </c>
      <c r="M47" s="477" t="s">
        <v>130</v>
      </c>
      <c r="N47" s="477" t="s">
        <v>130</v>
      </c>
      <c r="O47" s="477">
        <v>6</v>
      </c>
      <c r="P47" s="477">
        <v>18</v>
      </c>
      <c r="Q47" s="477">
        <v>7</v>
      </c>
      <c r="R47" s="477">
        <v>7</v>
      </c>
      <c r="S47" s="381">
        <f t="shared" si="4"/>
        <v>31</v>
      </c>
      <c r="T47" s="49"/>
      <c r="U47" s="67"/>
      <c r="V47" s="67"/>
      <c r="W47" s="139"/>
    </row>
    <row r="48" ht="23.25" customHeight="1" spans="2:23">
      <c r="B48" s="468" t="s">
        <v>49</v>
      </c>
      <c r="C48" s="82" t="s">
        <v>130</v>
      </c>
      <c r="D48" s="82" t="s">
        <v>130</v>
      </c>
      <c r="E48" s="82" t="s">
        <v>130</v>
      </c>
      <c r="F48" s="82" t="s">
        <v>130</v>
      </c>
      <c r="G48" s="82" t="s">
        <v>130</v>
      </c>
      <c r="H48" s="82">
        <v>8</v>
      </c>
      <c r="I48" s="82">
        <v>11</v>
      </c>
      <c r="J48" s="82">
        <v>21</v>
      </c>
      <c r="K48" s="476">
        <v>8</v>
      </c>
      <c r="L48" s="477">
        <v>18</v>
      </c>
      <c r="M48" s="477">
        <v>15</v>
      </c>
      <c r="N48" s="477">
        <v>13</v>
      </c>
      <c r="O48" s="477">
        <v>19</v>
      </c>
      <c r="P48" s="477">
        <v>12</v>
      </c>
      <c r="Q48" s="477">
        <v>14</v>
      </c>
      <c r="R48" s="477">
        <v>14</v>
      </c>
      <c r="S48" s="381">
        <f t="shared" si="4"/>
        <v>139</v>
      </c>
      <c r="T48" s="49"/>
      <c r="U48" s="67"/>
      <c r="V48" s="67"/>
      <c r="W48" s="139"/>
    </row>
    <row r="49" ht="23.25" customHeight="1" spans="2:23">
      <c r="B49" s="468" t="s">
        <v>34</v>
      </c>
      <c r="C49" s="82" t="s">
        <v>130</v>
      </c>
      <c r="D49" s="82" t="s">
        <v>130</v>
      </c>
      <c r="E49" s="82" t="s">
        <v>130</v>
      </c>
      <c r="F49" s="82" t="s">
        <v>130</v>
      </c>
      <c r="G49" s="82">
        <v>12</v>
      </c>
      <c r="H49" s="82">
        <v>18</v>
      </c>
      <c r="I49" s="82">
        <v>18</v>
      </c>
      <c r="J49" s="82">
        <v>22</v>
      </c>
      <c r="K49" s="476">
        <v>18</v>
      </c>
      <c r="L49" s="477">
        <v>20</v>
      </c>
      <c r="M49" s="477">
        <v>17</v>
      </c>
      <c r="N49" s="477">
        <v>21</v>
      </c>
      <c r="O49" s="477">
        <v>21</v>
      </c>
      <c r="P49" s="477">
        <v>23</v>
      </c>
      <c r="Q49" s="477">
        <v>15</v>
      </c>
      <c r="R49" s="477">
        <v>24</v>
      </c>
      <c r="S49" s="381">
        <f t="shared" si="4"/>
        <v>205</v>
      </c>
      <c r="T49" s="49"/>
      <c r="U49" s="67"/>
      <c r="V49" s="67"/>
      <c r="W49" s="139"/>
    </row>
    <row r="50" ht="23.25" customHeight="1" spans="2:23">
      <c r="B50" s="468" t="s">
        <v>112</v>
      </c>
      <c r="C50" s="82" t="s">
        <v>130</v>
      </c>
      <c r="D50" s="82" t="s">
        <v>130</v>
      </c>
      <c r="E50" s="82" t="s">
        <v>130</v>
      </c>
      <c r="F50" s="82" t="s">
        <v>130</v>
      </c>
      <c r="G50" s="82" t="s">
        <v>130</v>
      </c>
      <c r="H50" s="82" t="s">
        <v>130</v>
      </c>
      <c r="I50" s="82" t="s">
        <v>130</v>
      </c>
      <c r="J50" s="82" t="s">
        <v>130</v>
      </c>
      <c r="K50" s="82" t="s">
        <v>130</v>
      </c>
      <c r="L50" s="82" t="s">
        <v>130</v>
      </c>
      <c r="M50" s="82" t="s">
        <v>130</v>
      </c>
      <c r="N50" s="82" t="s">
        <v>130</v>
      </c>
      <c r="O50" s="82" t="s">
        <v>130</v>
      </c>
      <c r="P50" s="477">
        <v>0</v>
      </c>
      <c r="Q50" s="477">
        <v>0</v>
      </c>
      <c r="R50" s="477">
        <v>15</v>
      </c>
      <c r="S50" s="381">
        <f t="shared" si="4"/>
        <v>0</v>
      </c>
      <c r="T50" s="49"/>
      <c r="U50" s="67"/>
      <c r="V50" s="67"/>
      <c r="W50" s="139"/>
    </row>
    <row r="51" ht="23.25" customHeight="1" spans="2:23">
      <c r="B51" s="468" t="s">
        <v>73</v>
      </c>
      <c r="C51" s="82" t="s">
        <v>130</v>
      </c>
      <c r="D51" s="82" t="s">
        <v>130</v>
      </c>
      <c r="E51" s="82" t="s">
        <v>130</v>
      </c>
      <c r="F51" s="82" t="s">
        <v>130</v>
      </c>
      <c r="G51" s="82" t="s">
        <v>130</v>
      </c>
      <c r="H51" s="82" t="s">
        <v>130</v>
      </c>
      <c r="I51" s="82" t="s">
        <v>130</v>
      </c>
      <c r="J51" s="82">
        <v>1</v>
      </c>
      <c r="K51" s="476">
        <v>9</v>
      </c>
      <c r="L51" s="477">
        <v>5</v>
      </c>
      <c r="M51" s="477">
        <v>10</v>
      </c>
      <c r="N51" s="477">
        <v>9</v>
      </c>
      <c r="O51" s="477">
        <v>16</v>
      </c>
      <c r="P51" s="477">
        <v>6</v>
      </c>
      <c r="Q51" s="477">
        <v>5</v>
      </c>
      <c r="R51" s="477">
        <v>6</v>
      </c>
      <c r="S51" s="381">
        <f t="shared" si="4"/>
        <v>61</v>
      </c>
      <c r="T51" s="49"/>
      <c r="U51" s="67"/>
      <c r="V51" s="67"/>
      <c r="W51" s="139"/>
    </row>
    <row r="52" ht="23.25" customHeight="1" spans="2:23">
      <c r="B52" s="468" t="s">
        <v>117</v>
      </c>
      <c r="C52" s="82" t="s">
        <v>130</v>
      </c>
      <c r="D52" s="82" t="s">
        <v>130</v>
      </c>
      <c r="E52" s="82" t="s">
        <v>130</v>
      </c>
      <c r="F52" s="82" t="s">
        <v>130</v>
      </c>
      <c r="G52" s="82" t="s">
        <v>130</v>
      </c>
      <c r="H52" s="82" t="s">
        <v>130</v>
      </c>
      <c r="I52" s="82" t="s">
        <v>130</v>
      </c>
      <c r="J52" s="82" t="s">
        <v>130</v>
      </c>
      <c r="K52" s="82" t="s">
        <v>130</v>
      </c>
      <c r="L52" s="82" t="s">
        <v>130</v>
      </c>
      <c r="M52" s="82" t="s">
        <v>130</v>
      </c>
      <c r="N52" s="82" t="s">
        <v>130</v>
      </c>
      <c r="O52" s="82" t="s">
        <v>130</v>
      </c>
      <c r="P52" s="82" t="s">
        <v>130</v>
      </c>
      <c r="Q52" s="82" t="s">
        <v>130</v>
      </c>
      <c r="R52" s="477">
        <v>0</v>
      </c>
      <c r="S52" s="381">
        <f t="shared" si="4"/>
        <v>0</v>
      </c>
      <c r="T52" s="49"/>
      <c r="U52" s="67"/>
      <c r="V52" s="67"/>
      <c r="W52" s="139"/>
    </row>
    <row r="53" ht="23.25" customHeight="1" spans="2:23">
      <c r="B53" s="349" t="s">
        <v>92</v>
      </c>
      <c r="C53" s="82" t="s">
        <v>130</v>
      </c>
      <c r="D53" s="82" t="s">
        <v>130</v>
      </c>
      <c r="E53" s="82" t="s">
        <v>130</v>
      </c>
      <c r="F53" s="82" t="s">
        <v>130</v>
      </c>
      <c r="G53" s="82" t="s">
        <v>130</v>
      </c>
      <c r="H53" s="82" t="s">
        <v>130</v>
      </c>
      <c r="I53" s="82" t="s">
        <v>130</v>
      </c>
      <c r="J53" s="82" t="s">
        <v>130</v>
      </c>
      <c r="K53" s="476" t="s">
        <v>130</v>
      </c>
      <c r="L53" s="477" t="s">
        <v>130</v>
      </c>
      <c r="M53" s="477">
        <v>2</v>
      </c>
      <c r="N53" s="477">
        <v>3</v>
      </c>
      <c r="O53" s="477">
        <v>5</v>
      </c>
      <c r="P53" s="477">
        <v>8</v>
      </c>
      <c r="Q53" s="477">
        <v>1</v>
      </c>
      <c r="R53" s="477">
        <v>7</v>
      </c>
      <c r="S53" s="381">
        <f t="shared" ref="S53:S63" si="5">IF(ISERROR(SUM(C53:R53)),"_",(SUM(C53:Q53)))</f>
        <v>19</v>
      </c>
      <c r="T53" s="49"/>
      <c r="U53" s="67"/>
      <c r="V53" s="67"/>
      <c r="W53" s="139"/>
    </row>
    <row r="54" ht="23.25" customHeight="1" spans="2:23">
      <c r="B54" s="468" t="s">
        <v>25</v>
      </c>
      <c r="C54" s="82">
        <v>13</v>
      </c>
      <c r="D54" s="82">
        <v>6</v>
      </c>
      <c r="E54" s="82">
        <v>13</v>
      </c>
      <c r="F54" s="82">
        <v>14</v>
      </c>
      <c r="G54" s="82">
        <v>12</v>
      </c>
      <c r="H54" s="82">
        <v>19</v>
      </c>
      <c r="I54" s="82">
        <v>13</v>
      </c>
      <c r="J54" s="82">
        <v>14</v>
      </c>
      <c r="K54" s="476">
        <v>17</v>
      </c>
      <c r="L54" s="477">
        <v>11</v>
      </c>
      <c r="M54" s="477">
        <v>9</v>
      </c>
      <c r="N54" s="477">
        <v>12</v>
      </c>
      <c r="O54" s="477">
        <v>10</v>
      </c>
      <c r="P54" s="477">
        <v>9</v>
      </c>
      <c r="Q54" s="477">
        <v>6</v>
      </c>
      <c r="R54" s="477">
        <v>13</v>
      </c>
      <c r="S54" s="381">
        <f t="shared" si="5"/>
        <v>178</v>
      </c>
      <c r="T54" s="49"/>
      <c r="U54" s="67"/>
      <c r="V54" s="67"/>
      <c r="W54" s="139"/>
    </row>
    <row r="55" ht="23.25" customHeight="1" spans="2:23">
      <c r="B55" s="468" t="s">
        <v>98</v>
      </c>
      <c r="C55" s="82" t="s">
        <v>130</v>
      </c>
      <c r="D55" s="82" t="s">
        <v>130</v>
      </c>
      <c r="E55" s="82" t="s">
        <v>130</v>
      </c>
      <c r="F55" s="82" t="s">
        <v>130</v>
      </c>
      <c r="G55" s="82" t="s">
        <v>130</v>
      </c>
      <c r="H55" s="82" t="s">
        <v>130</v>
      </c>
      <c r="I55" s="82" t="s">
        <v>130</v>
      </c>
      <c r="J55" s="82" t="s">
        <v>130</v>
      </c>
      <c r="K55" s="82" t="s">
        <v>130</v>
      </c>
      <c r="L55" s="82" t="s">
        <v>130</v>
      </c>
      <c r="M55" s="477" t="s">
        <v>130</v>
      </c>
      <c r="N55" s="82" t="s">
        <v>130</v>
      </c>
      <c r="O55" s="82">
        <v>13</v>
      </c>
      <c r="P55" s="82">
        <v>12</v>
      </c>
      <c r="Q55" s="82">
        <v>14</v>
      </c>
      <c r="R55" s="82">
        <v>12</v>
      </c>
      <c r="S55" s="381">
        <f t="shared" si="5"/>
        <v>39</v>
      </c>
      <c r="T55" s="49"/>
      <c r="U55" s="49"/>
      <c r="V55" s="49"/>
      <c r="W55" s="139"/>
    </row>
    <row r="56" ht="23.25" customHeight="1" spans="2:23">
      <c r="B56" s="468" t="s">
        <v>31</v>
      </c>
      <c r="C56" s="82" t="s">
        <v>130</v>
      </c>
      <c r="D56" s="82" t="s">
        <v>130</v>
      </c>
      <c r="E56" s="82">
        <v>1</v>
      </c>
      <c r="F56" s="82">
        <v>13</v>
      </c>
      <c r="G56" s="82">
        <v>14</v>
      </c>
      <c r="H56" s="82">
        <v>15</v>
      </c>
      <c r="I56" s="82">
        <v>16</v>
      </c>
      <c r="J56" s="82">
        <v>12</v>
      </c>
      <c r="K56" s="476">
        <v>20</v>
      </c>
      <c r="L56" s="477">
        <v>8</v>
      </c>
      <c r="M56" s="477">
        <v>14</v>
      </c>
      <c r="N56" s="477">
        <v>13</v>
      </c>
      <c r="O56" s="477">
        <v>6</v>
      </c>
      <c r="P56" s="477">
        <v>21</v>
      </c>
      <c r="Q56" s="477">
        <v>11</v>
      </c>
      <c r="R56" s="477">
        <v>18</v>
      </c>
      <c r="S56" s="381">
        <f t="shared" si="5"/>
        <v>164</v>
      </c>
      <c r="T56" s="49"/>
      <c r="U56" s="67"/>
      <c r="V56" s="67"/>
      <c r="W56" s="139"/>
    </row>
    <row r="57" ht="23.25" customHeight="1" spans="2:23">
      <c r="B57" s="468" t="s">
        <v>21</v>
      </c>
      <c r="C57" s="82">
        <v>10</v>
      </c>
      <c r="D57" s="82">
        <v>18</v>
      </c>
      <c r="E57" s="82">
        <v>11</v>
      </c>
      <c r="F57" s="82">
        <v>17</v>
      </c>
      <c r="G57" s="82">
        <v>15</v>
      </c>
      <c r="H57" s="82">
        <v>19</v>
      </c>
      <c r="I57" s="82">
        <v>18</v>
      </c>
      <c r="J57" s="82">
        <v>16</v>
      </c>
      <c r="K57" s="476">
        <v>14</v>
      </c>
      <c r="L57" s="477">
        <v>16</v>
      </c>
      <c r="M57" s="477">
        <v>9</v>
      </c>
      <c r="N57" s="477">
        <v>13</v>
      </c>
      <c r="O57" s="477">
        <v>13</v>
      </c>
      <c r="P57" s="477">
        <v>18</v>
      </c>
      <c r="Q57" s="477">
        <v>11</v>
      </c>
      <c r="R57" s="477">
        <v>10</v>
      </c>
      <c r="S57" s="381">
        <f t="shared" si="5"/>
        <v>218</v>
      </c>
      <c r="T57" s="49"/>
      <c r="U57" s="67"/>
      <c r="V57" s="67"/>
      <c r="W57" s="139"/>
    </row>
    <row r="58" ht="23.25" customHeight="1" spans="2:23">
      <c r="B58" s="468" t="s">
        <v>42</v>
      </c>
      <c r="C58" s="82" t="s">
        <v>130</v>
      </c>
      <c r="D58" s="82" t="s">
        <v>130</v>
      </c>
      <c r="E58" s="82" t="s">
        <v>130</v>
      </c>
      <c r="F58" s="82" t="s">
        <v>130</v>
      </c>
      <c r="G58" s="82">
        <v>4</v>
      </c>
      <c r="H58" s="82">
        <v>14</v>
      </c>
      <c r="I58" s="82">
        <v>20</v>
      </c>
      <c r="J58" s="82">
        <v>19</v>
      </c>
      <c r="K58" s="476">
        <v>17</v>
      </c>
      <c r="L58" s="477">
        <v>13</v>
      </c>
      <c r="M58" s="477">
        <v>23</v>
      </c>
      <c r="N58" s="477">
        <v>19</v>
      </c>
      <c r="O58" s="477">
        <v>10</v>
      </c>
      <c r="P58" s="477">
        <v>23</v>
      </c>
      <c r="Q58" s="477">
        <v>18</v>
      </c>
      <c r="R58" s="477">
        <v>10</v>
      </c>
      <c r="S58" s="381">
        <f t="shared" si="5"/>
        <v>180</v>
      </c>
      <c r="T58" s="49"/>
      <c r="U58" s="67"/>
      <c r="V58" s="67"/>
      <c r="W58" s="139"/>
    </row>
    <row r="59" ht="23.25" customHeight="1" spans="2:23">
      <c r="B59" s="468" t="s">
        <v>66</v>
      </c>
      <c r="C59" s="82" t="s">
        <v>130</v>
      </c>
      <c r="D59" s="82" t="s">
        <v>130</v>
      </c>
      <c r="E59" s="82" t="s">
        <v>130</v>
      </c>
      <c r="F59" s="82" t="s">
        <v>130</v>
      </c>
      <c r="G59" s="82" t="s">
        <v>130</v>
      </c>
      <c r="H59" s="82" t="s">
        <v>130</v>
      </c>
      <c r="I59" s="82" t="s">
        <v>130</v>
      </c>
      <c r="J59" s="82">
        <v>4</v>
      </c>
      <c r="K59" s="476">
        <v>8</v>
      </c>
      <c r="L59" s="477">
        <v>3</v>
      </c>
      <c r="M59" s="477">
        <v>2</v>
      </c>
      <c r="N59" s="477">
        <v>4</v>
      </c>
      <c r="O59" s="477">
        <v>6</v>
      </c>
      <c r="P59" s="477">
        <v>6</v>
      </c>
      <c r="Q59" s="477">
        <v>2</v>
      </c>
      <c r="R59" s="477">
        <v>6</v>
      </c>
      <c r="S59" s="381">
        <f t="shared" si="5"/>
        <v>35</v>
      </c>
      <c r="T59" s="49"/>
      <c r="U59" s="67"/>
      <c r="V59" s="67"/>
      <c r="W59" s="139"/>
    </row>
    <row r="60" ht="23.25" customHeight="1" spans="2:23">
      <c r="B60" s="468" t="s">
        <v>95</v>
      </c>
      <c r="C60" s="82" t="s">
        <v>130</v>
      </c>
      <c r="D60" s="82" t="s">
        <v>130</v>
      </c>
      <c r="E60" s="82" t="s">
        <v>130</v>
      </c>
      <c r="F60" s="82" t="s">
        <v>130</v>
      </c>
      <c r="G60" s="82" t="s">
        <v>130</v>
      </c>
      <c r="H60" s="82" t="s">
        <v>130</v>
      </c>
      <c r="I60" s="82" t="s">
        <v>130</v>
      </c>
      <c r="J60" s="82" t="s">
        <v>130</v>
      </c>
      <c r="K60" s="82" t="s">
        <v>130</v>
      </c>
      <c r="L60" s="82" t="s">
        <v>130</v>
      </c>
      <c r="M60" s="477" t="s">
        <v>130</v>
      </c>
      <c r="N60" s="477">
        <v>4</v>
      </c>
      <c r="O60" s="477">
        <v>9</v>
      </c>
      <c r="P60" s="477">
        <v>12</v>
      </c>
      <c r="Q60" s="477">
        <v>18</v>
      </c>
      <c r="R60" s="477">
        <v>12</v>
      </c>
      <c r="S60" s="381">
        <f t="shared" si="5"/>
        <v>43</v>
      </c>
      <c r="T60" s="49"/>
      <c r="U60" s="67"/>
      <c r="V60" s="67"/>
      <c r="W60" s="139"/>
    </row>
    <row r="61" ht="23.25" customHeight="1" spans="2:23">
      <c r="B61" s="468" t="s">
        <v>70</v>
      </c>
      <c r="C61" s="82" t="s">
        <v>130</v>
      </c>
      <c r="D61" s="82" t="s">
        <v>130</v>
      </c>
      <c r="E61" s="82" t="s">
        <v>130</v>
      </c>
      <c r="F61" s="82" t="s">
        <v>130</v>
      </c>
      <c r="G61" s="82" t="s">
        <v>130</v>
      </c>
      <c r="H61" s="82" t="s">
        <v>130</v>
      </c>
      <c r="I61" s="82" t="s">
        <v>130</v>
      </c>
      <c r="J61" s="82">
        <v>16</v>
      </c>
      <c r="K61" s="476">
        <v>16</v>
      </c>
      <c r="L61" s="477">
        <v>16</v>
      </c>
      <c r="M61" s="477">
        <v>20</v>
      </c>
      <c r="N61" s="477">
        <v>7</v>
      </c>
      <c r="O61" s="477">
        <v>8</v>
      </c>
      <c r="P61" s="477">
        <v>9</v>
      </c>
      <c r="Q61" s="477">
        <v>6</v>
      </c>
      <c r="R61" s="477">
        <v>11</v>
      </c>
      <c r="S61" s="381">
        <f t="shared" si="5"/>
        <v>98</v>
      </c>
      <c r="T61" s="49"/>
      <c r="U61" s="67"/>
      <c r="V61" s="67"/>
      <c r="W61" s="139"/>
    </row>
    <row r="62" ht="23.25" customHeight="1" spans="2:23">
      <c r="B62" s="468" t="s">
        <v>81</v>
      </c>
      <c r="C62" s="82" t="s">
        <v>130</v>
      </c>
      <c r="D62" s="82" t="s">
        <v>130</v>
      </c>
      <c r="E62" s="82" t="s">
        <v>130</v>
      </c>
      <c r="F62" s="82" t="s">
        <v>130</v>
      </c>
      <c r="G62" s="82" t="s">
        <v>130</v>
      </c>
      <c r="H62" s="82" t="s">
        <v>130</v>
      </c>
      <c r="I62" s="82" t="s">
        <v>130</v>
      </c>
      <c r="J62" s="82" t="s">
        <v>130</v>
      </c>
      <c r="K62" s="476" t="s">
        <v>130</v>
      </c>
      <c r="L62" s="477">
        <v>12</v>
      </c>
      <c r="M62" s="477">
        <v>13</v>
      </c>
      <c r="N62" s="477">
        <v>11</v>
      </c>
      <c r="O62" s="477">
        <v>7</v>
      </c>
      <c r="P62" s="477">
        <v>10</v>
      </c>
      <c r="Q62" s="477">
        <v>14</v>
      </c>
      <c r="R62" s="477">
        <v>10</v>
      </c>
      <c r="S62" s="381">
        <f t="shared" si="5"/>
        <v>67</v>
      </c>
      <c r="T62" s="49"/>
      <c r="U62" s="67"/>
      <c r="V62" s="67"/>
      <c r="W62" s="139"/>
    </row>
    <row r="63" ht="23.25" customHeight="1" spans="2:23">
      <c r="B63" s="469" t="s">
        <v>46</v>
      </c>
      <c r="C63" s="463" t="s">
        <v>130</v>
      </c>
      <c r="D63" s="463" t="s">
        <v>130</v>
      </c>
      <c r="E63" s="463" t="s">
        <v>130</v>
      </c>
      <c r="F63" s="463" t="s">
        <v>130</v>
      </c>
      <c r="G63" s="463">
        <v>1</v>
      </c>
      <c r="H63" s="463">
        <v>13</v>
      </c>
      <c r="I63" s="463">
        <v>16</v>
      </c>
      <c r="J63" s="463">
        <v>17</v>
      </c>
      <c r="K63" s="476">
        <v>20</v>
      </c>
      <c r="L63" s="477">
        <v>15</v>
      </c>
      <c r="M63" s="477">
        <v>17</v>
      </c>
      <c r="N63" s="477">
        <v>11</v>
      </c>
      <c r="O63" s="477">
        <v>20</v>
      </c>
      <c r="P63" s="477">
        <v>15</v>
      </c>
      <c r="Q63" s="477">
        <v>15</v>
      </c>
      <c r="R63" s="477">
        <v>22</v>
      </c>
      <c r="S63" s="381">
        <f t="shared" si="5"/>
        <v>160</v>
      </c>
      <c r="T63" s="49"/>
      <c r="U63" s="67"/>
      <c r="V63" s="67"/>
      <c r="W63" s="139"/>
    </row>
    <row r="64" ht="23.25" customHeight="1" spans="2:23">
      <c r="B64" s="470" t="s">
        <v>202</v>
      </c>
      <c r="C64" s="471">
        <f t="shared" ref="C64:J64" si="6">SUM(C40:C63)</f>
        <v>35</v>
      </c>
      <c r="D64" s="471">
        <f t="shared" si="6"/>
        <v>33</v>
      </c>
      <c r="E64" s="471">
        <f t="shared" si="6"/>
        <v>45</v>
      </c>
      <c r="F64" s="471">
        <f t="shared" si="6"/>
        <v>60</v>
      </c>
      <c r="G64" s="471">
        <f t="shared" si="6"/>
        <v>73</v>
      </c>
      <c r="H64" s="471">
        <f t="shared" si="6"/>
        <v>145</v>
      </c>
      <c r="I64" s="471">
        <f t="shared" si="6"/>
        <v>144</v>
      </c>
      <c r="J64" s="471">
        <f t="shared" si="6"/>
        <v>219</v>
      </c>
      <c r="K64" s="478">
        <f t="shared" ref="K64:S64" si="7">SUM(K40:K63)</f>
        <v>217</v>
      </c>
      <c r="L64" s="478">
        <f t="shared" si="7"/>
        <v>209</v>
      </c>
      <c r="M64" s="478">
        <f t="shared" si="7"/>
        <v>236</v>
      </c>
      <c r="N64" s="478">
        <f t="shared" si="7"/>
        <v>205</v>
      </c>
      <c r="O64" s="478">
        <f t="shared" si="7"/>
        <v>254</v>
      </c>
      <c r="P64" s="478">
        <f t="shared" si="7"/>
        <v>280</v>
      </c>
      <c r="Q64" s="478">
        <f t="shared" si="7"/>
        <v>208</v>
      </c>
      <c r="R64" s="478">
        <f t="shared" si="7"/>
        <v>278</v>
      </c>
      <c r="S64" s="491">
        <f t="shared" si="7"/>
        <v>2363</v>
      </c>
      <c r="T64" s="492"/>
      <c r="U64" s="67"/>
      <c r="V64" s="67"/>
      <c r="W64" s="139"/>
    </row>
    <row r="65" ht="23.25" customHeight="1" spans="2:23">
      <c r="B65" s="84" t="s">
        <v>203</v>
      </c>
      <c r="C65" s="85">
        <f>C38+C64</f>
        <v>37</v>
      </c>
      <c r="D65" s="85">
        <f t="shared" ref="D65:S65" si="8">D38+D64</f>
        <v>39</v>
      </c>
      <c r="E65" s="85">
        <f t="shared" si="8"/>
        <v>51</v>
      </c>
      <c r="F65" s="85">
        <f t="shared" si="8"/>
        <v>61</v>
      </c>
      <c r="G65" s="85">
        <f t="shared" si="8"/>
        <v>82</v>
      </c>
      <c r="H65" s="85">
        <f t="shared" si="8"/>
        <v>156</v>
      </c>
      <c r="I65" s="85">
        <f t="shared" si="8"/>
        <v>159</v>
      </c>
      <c r="J65" s="85">
        <f t="shared" si="8"/>
        <v>237</v>
      </c>
      <c r="K65" s="510">
        <f t="shared" si="8"/>
        <v>242</v>
      </c>
      <c r="L65" s="510">
        <f t="shared" si="8"/>
        <v>242</v>
      </c>
      <c r="M65" s="85">
        <f t="shared" si="8"/>
        <v>271</v>
      </c>
      <c r="N65" s="85">
        <f t="shared" si="8"/>
        <v>259</v>
      </c>
      <c r="O65" s="85">
        <f t="shared" si="8"/>
        <v>312</v>
      </c>
      <c r="P65" s="510">
        <f t="shared" si="8"/>
        <v>346</v>
      </c>
      <c r="Q65" s="510">
        <f t="shared" si="8"/>
        <v>258</v>
      </c>
      <c r="R65" s="510">
        <f t="shared" si="8"/>
        <v>363</v>
      </c>
      <c r="S65" s="517">
        <f t="shared" si="8"/>
        <v>2752</v>
      </c>
      <c r="T65" s="492"/>
      <c r="U65" s="67"/>
      <c r="V65" s="67"/>
      <c r="W65" s="139"/>
    </row>
    <row r="66" spans="2:23">
      <c r="B66" s="35" t="s">
        <v>134</v>
      </c>
      <c r="C66" s="68"/>
      <c r="D66" s="68"/>
      <c r="E66" s="68"/>
      <c r="F66" s="68"/>
      <c r="G66" s="68"/>
      <c r="H66" s="68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139"/>
    </row>
    <row r="67" ht="12" customHeight="1" spans="2:23">
      <c r="B67" s="435" t="s">
        <v>299</v>
      </c>
      <c r="C67" s="68"/>
      <c r="D67" s="68"/>
      <c r="E67" s="68"/>
      <c r="F67" s="68"/>
      <c r="G67" s="68"/>
      <c r="H67" s="68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139"/>
    </row>
    <row r="68" ht="12" customHeight="1" spans="2:23">
      <c r="B68" s="496" t="s">
        <v>218</v>
      </c>
      <c r="C68" s="68"/>
      <c r="D68" s="68"/>
      <c r="E68" s="68"/>
      <c r="F68" s="68"/>
      <c r="G68" s="68"/>
      <c r="H68" s="68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139"/>
    </row>
    <row r="69" ht="23.25" customHeight="1" spans="2:23">
      <c r="B69" s="496"/>
      <c r="C69" s="68"/>
      <c r="D69" s="68"/>
      <c r="E69" s="68"/>
      <c r="F69" s="68"/>
      <c r="G69" s="68"/>
      <c r="H69" s="68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139"/>
    </row>
    <row r="70" ht="23.25" customHeight="1" spans="2:2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139"/>
    </row>
    <row r="71" ht="23.25" customHeight="1" spans="2:23">
      <c r="B71" s="497" t="s">
        <v>526</v>
      </c>
      <c r="C71" s="497"/>
      <c r="D71" s="498"/>
      <c r="E71" s="498"/>
      <c r="F71" s="499"/>
      <c r="G71" s="499"/>
      <c r="H71" s="498"/>
      <c r="I71" s="511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139"/>
    </row>
    <row r="72" ht="23.25" customHeight="1" spans="2:23">
      <c r="B72" s="500" t="s">
        <v>385</v>
      </c>
      <c r="C72" s="501" t="s">
        <v>10</v>
      </c>
      <c r="D72" s="502" t="s">
        <v>387</v>
      </c>
      <c r="E72" s="502" t="s">
        <v>388</v>
      </c>
      <c r="F72" s="502">
        <v>2006</v>
      </c>
      <c r="G72" s="502">
        <v>2007</v>
      </c>
      <c r="H72" s="502">
        <v>2008</v>
      </c>
      <c r="I72" s="502">
        <v>2009</v>
      </c>
      <c r="J72" s="502">
        <v>2010</v>
      </c>
      <c r="K72" s="502">
        <v>2011</v>
      </c>
      <c r="L72" s="502">
        <v>2012</v>
      </c>
      <c r="M72" s="502">
        <v>2013</v>
      </c>
      <c r="N72" s="502">
        <v>2014</v>
      </c>
      <c r="O72" s="502">
        <v>2015</v>
      </c>
      <c r="P72" s="502">
        <v>2016</v>
      </c>
      <c r="Q72" s="502">
        <v>2017</v>
      </c>
      <c r="R72" s="518">
        <v>2018</v>
      </c>
      <c r="S72" s="518">
        <v>2019</v>
      </c>
      <c r="T72" s="502">
        <v>2020</v>
      </c>
      <c r="U72" s="518">
        <v>2021</v>
      </c>
      <c r="V72" s="519" t="s">
        <v>133</v>
      </c>
      <c r="W72" s="139"/>
    </row>
    <row r="73" ht="23.25" customHeight="1" spans="2:23">
      <c r="B73" s="503" t="s">
        <v>392</v>
      </c>
      <c r="C73" s="480" t="s">
        <v>39</v>
      </c>
      <c r="D73" s="480" t="s">
        <v>393</v>
      </c>
      <c r="E73" s="480" t="s">
        <v>394</v>
      </c>
      <c r="F73" s="504">
        <v>12</v>
      </c>
      <c r="G73" s="504" t="s">
        <v>130</v>
      </c>
      <c r="H73" s="504" t="s">
        <v>130</v>
      </c>
      <c r="I73" s="504" t="s">
        <v>130</v>
      </c>
      <c r="J73" s="504" t="s">
        <v>130</v>
      </c>
      <c r="K73" s="504" t="s">
        <v>130</v>
      </c>
      <c r="L73" s="504" t="s">
        <v>130</v>
      </c>
      <c r="M73" s="504" t="s">
        <v>130</v>
      </c>
      <c r="N73" s="504" t="s">
        <v>130</v>
      </c>
      <c r="O73" s="512">
        <v>0</v>
      </c>
      <c r="P73" s="512">
        <v>0</v>
      </c>
      <c r="Q73" s="504">
        <v>0</v>
      </c>
      <c r="R73" s="477">
        <v>0</v>
      </c>
      <c r="S73" s="477">
        <v>0</v>
      </c>
      <c r="T73" s="477">
        <v>0</v>
      </c>
      <c r="U73" s="477">
        <v>0</v>
      </c>
      <c r="V73" s="520">
        <f>SUM(F73:U73)</f>
        <v>12</v>
      </c>
      <c r="W73" s="139"/>
    </row>
    <row r="74" ht="23.25" customHeight="1" spans="2:23">
      <c r="B74" s="505" t="s">
        <v>395</v>
      </c>
      <c r="C74" s="196" t="s">
        <v>55</v>
      </c>
      <c r="D74" s="506" t="s">
        <v>396</v>
      </c>
      <c r="E74" s="436" t="s">
        <v>397</v>
      </c>
      <c r="F74" s="437">
        <v>39</v>
      </c>
      <c r="G74" s="437">
        <v>1</v>
      </c>
      <c r="H74" s="437" t="s">
        <v>130</v>
      </c>
      <c r="I74" s="437" t="s">
        <v>130</v>
      </c>
      <c r="J74" s="437" t="s">
        <v>130</v>
      </c>
      <c r="K74" s="437" t="s">
        <v>130</v>
      </c>
      <c r="L74" s="437" t="s">
        <v>130</v>
      </c>
      <c r="M74" s="437" t="s">
        <v>130</v>
      </c>
      <c r="N74" s="437" t="s">
        <v>130</v>
      </c>
      <c r="O74" s="437">
        <v>0</v>
      </c>
      <c r="P74" s="437">
        <v>0</v>
      </c>
      <c r="Q74" s="437">
        <v>0</v>
      </c>
      <c r="R74" s="432">
        <v>0</v>
      </c>
      <c r="S74" s="432">
        <v>0</v>
      </c>
      <c r="T74" s="432">
        <v>0</v>
      </c>
      <c r="U74" s="432">
        <v>0</v>
      </c>
      <c r="V74" s="520">
        <f t="shared" ref="V74:V113" si="9">SUM(F74:U74)</f>
        <v>40</v>
      </c>
      <c r="W74" s="139"/>
    </row>
    <row r="75" ht="23.25" customHeight="1" spans="2:23">
      <c r="B75" s="505" t="s">
        <v>398</v>
      </c>
      <c r="C75" s="196" t="s">
        <v>35</v>
      </c>
      <c r="D75" s="436" t="s">
        <v>397</v>
      </c>
      <c r="E75" s="436" t="s">
        <v>399</v>
      </c>
      <c r="F75" s="436" t="s">
        <v>130</v>
      </c>
      <c r="G75" s="436" t="s">
        <v>130</v>
      </c>
      <c r="H75" s="437">
        <v>28</v>
      </c>
      <c r="I75" s="437" t="s">
        <v>130</v>
      </c>
      <c r="J75" s="437" t="s">
        <v>130</v>
      </c>
      <c r="K75" s="437" t="s">
        <v>130</v>
      </c>
      <c r="L75" s="437" t="s">
        <v>130</v>
      </c>
      <c r="M75" s="437" t="s">
        <v>130</v>
      </c>
      <c r="N75" s="437" t="s">
        <v>130</v>
      </c>
      <c r="O75" s="437">
        <v>0</v>
      </c>
      <c r="P75" s="437">
        <v>0</v>
      </c>
      <c r="Q75" s="437">
        <v>0</v>
      </c>
      <c r="R75" s="432">
        <v>0</v>
      </c>
      <c r="S75" s="432">
        <v>0</v>
      </c>
      <c r="T75" s="432">
        <v>0</v>
      </c>
      <c r="U75" s="432">
        <v>0</v>
      </c>
      <c r="V75" s="520">
        <f t="shared" si="9"/>
        <v>28</v>
      </c>
      <c r="W75" s="139"/>
    </row>
    <row r="76" ht="23.25" customHeight="1" spans="2:23">
      <c r="B76" s="505" t="s">
        <v>400</v>
      </c>
      <c r="C76" s="196" t="s">
        <v>55</v>
      </c>
      <c r="D76" s="506" t="s">
        <v>401</v>
      </c>
      <c r="E76" s="436" t="s">
        <v>402</v>
      </c>
      <c r="F76" s="436" t="s">
        <v>130</v>
      </c>
      <c r="G76" s="436" t="s">
        <v>130</v>
      </c>
      <c r="H76" s="436" t="s">
        <v>130</v>
      </c>
      <c r="I76" s="437">
        <v>23</v>
      </c>
      <c r="J76" s="437" t="s">
        <v>130</v>
      </c>
      <c r="K76" s="437" t="s">
        <v>130</v>
      </c>
      <c r="L76" s="437" t="s">
        <v>130</v>
      </c>
      <c r="M76" s="437" t="s">
        <v>130</v>
      </c>
      <c r="N76" s="437" t="s">
        <v>130</v>
      </c>
      <c r="O76" s="437">
        <v>0</v>
      </c>
      <c r="P76" s="437">
        <v>0</v>
      </c>
      <c r="Q76" s="437">
        <v>0</v>
      </c>
      <c r="R76" s="432">
        <v>0</v>
      </c>
      <c r="S76" s="432">
        <v>0</v>
      </c>
      <c r="T76" s="432">
        <v>0</v>
      </c>
      <c r="U76" s="432">
        <v>0</v>
      </c>
      <c r="V76" s="520">
        <f t="shared" si="9"/>
        <v>23</v>
      </c>
      <c r="W76" s="139"/>
    </row>
    <row r="77" ht="23.25" customHeight="1" spans="2:23">
      <c r="B77" s="505" t="s">
        <v>403</v>
      </c>
      <c r="C77" s="196" t="s">
        <v>99</v>
      </c>
      <c r="D77" s="506" t="s">
        <v>399</v>
      </c>
      <c r="E77" s="436" t="s">
        <v>402</v>
      </c>
      <c r="F77" s="436" t="s">
        <v>130</v>
      </c>
      <c r="G77" s="436" t="s">
        <v>130</v>
      </c>
      <c r="H77" s="436" t="s">
        <v>130</v>
      </c>
      <c r="I77" s="437">
        <v>31</v>
      </c>
      <c r="J77" s="437" t="s">
        <v>130</v>
      </c>
      <c r="K77" s="437" t="s">
        <v>130</v>
      </c>
      <c r="L77" s="437" t="s">
        <v>130</v>
      </c>
      <c r="M77" s="437" t="s">
        <v>130</v>
      </c>
      <c r="N77" s="437" t="s">
        <v>130</v>
      </c>
      <c r="O77" s="437">
        <v>0</v>
      </c>
      <c r="P77" s="437">
        <v>0</v>
      </c>
      <c r="Q77" s="437">
        <v>0</v>
      </c>
      <c r="R77" s="432">
        <v>0</v>
      </c>
      <c r="S77" s="432">
        <v>0</v>
      </c>
      <c r="T77" s="432">
        <v>0</v>
      </c>
      <c r="U77" s="432">
        <v>0</v>
      </c>
      <c r="V77" s="520">
        <f t="shared" si="9"/>
        <v>31</v>
      </c>
      <c r="W77" s="139"/>
    </row>
    <row r="78" ht="23.25" customHeight="1" spans="2:23">
      <c r="B78" s="505" t="s">
        <v>404</v>
      </c>
      <c r="C78" s="196" t="s">
        <v>99</v>
      </c>
      <c r="D78" s="436" t="s">
        <v>405</v>
      </c>
      <c r="E78" s="436" t="s">
        <v>406</v>
      </c>
      <c r="F78" s="436" t="s">
        <v>130</v>
      </c>
      <c r="G78" s="436" t="s">
        <v>130</v>
      </c>
      <c r="H78" s="436" t="s">
        <v>130</v>
      </c>
      <c r="I78" s="436" t="s">
        <v>130</v>
      </c>
      <c r="J78" s="437">
        <v>45</v>
      </c>
      <c r="K78" s="437" t="s">
        <v>130</v>
      </c>
      <c r="L78" s="437" t="s">
        <v>130</v>
      </c>
      <c r="M78" s="437" t="s">
        <v>130</v>
      </c>
      <c r="N78" s="437" t="s">
        <v>130</v>
      </c>
      <c r="O78" s="437">
        <v>0</v>
      </c>
      <c r="P78" s="437">
        <v>0</v>
      </c>
      <c r="Q78" s="437">
        <v>0</v>
      </c>
      <c r="R78" s="432">
        <v>0</v>
      </c>
      <c r="S78" s="432">
        <v>0</v>
      </c>
      <c r="T78" s="432">
        <v>0</v>
      </c>
      <c r="U78" s="432">
        <v>0</v>
      </c>
      <c r="V78" s="520">
        <f t="shared" si="9"/>
        <v>45</v>
      </c>
      <c r="W78" s="139"/>
    </row>
    <row r="79" ht="23.25" customHeight="1" spans="2:23">
      <c r="B79" s="505" t="s">
        <v>398</v>
      </c>
      <c r="C79" s="196" t="s">
        <v>35</v>
      </c>
      <c r="D79" s="436" t="s">
        <v>407</v>
      </c>
      <c r="E79" s="436" t="s">
        <v>408</v>
      </c>
      <c r="F79" s="436" t="s">
        <v>130</v>
      </c>
      <c r="G79" s="436" t="s">
        <v>130</v>
      </c>
      <c r="H79" s="436" t="s">
        <v>130</v>
      </c>
      <c r="I79" s="436" t="s">
        <v>130</v>
      </c>
      <c r="J79" s="437">
        <v>33</v>
      </c>
      <c r="K79" s="437" t="s">
        <v>130</v>
      </c>
      <c r="L79" s="437" t="s">
        <v>130</v>
      </c>
      <c r="M79" s="437" t="s">
        <v>130</v>
      </c>
      <c r="N79" s="437" t="s">
        <v>130</v>
      </c>
      <c r="O79" s="437">
        <v>0</v>
      </c>
      <c r="P79" s="437">
        <v>0</v>
      </c>
      <c r="Q79" s="437">
        <v>0</v>
      </c>
      <c r="R79" s="432">
        <v>0</v>
      </c>
      <c r="S79" s="432">
        <v>0</v>
      </c>
      <c r="T79" s="432">
        <v>0</v>
      </c>
      <c r="U79" s="432">
        <v>0</v>
      </c>
      <c r="V79" s="520">
        <f t="shared" si="9"/>
        <v>33</v>
      </c>
      <c r="W79" s="139"/>
    </row>
    <row r="80" ht="23.25" customHeight="1" spans="2:23">
      <c r="B80" s="503" t="s">
        <v>409</v>
      </c>
      <c r="C80" s="480" t="s">
        <v>43</v>
      </c>
      <c r="D80" s="480" t="s">
        <v>407</v>
      </c>
      <c r="E80" s="480" t="s">
        <v>408</v>
      </c>
      <c r="F80" s="480" t="s">
        <v>130</v>
      </c>
      <c r="G80" s="480" t="s">
        <v>130</v>
      </c>
      <c r="H80" s="480" t="s">
        <v>130</v>
      </c>
      <c r="I80" s="480" t="s">
        <v>130</v>
      </c>
      <c r="J80" s="437">
        <v>21</v>
      </c>
      <c r="K80" s="437" t="s">
        <v>130</v>
      </c>
      <c r="L80" s="437" t="s">
        <v>130</v>
      </c>
      <c r="M80" s="437" t="s">
        <v>130</v>
      </c>
      <c r="N80" s="437" t="s">
        <v>130</v>
      </c>
      <c r="O80" s="437">
        <v>0</v>
      </c>
      <c r="P80" s="437">
        <v>0</v>
      </c>
      <c r="Q80" s="437">
        <v>0</v>
      </c>
      <c r="R80" s="432">
        <v>0</v>
      </c>
      <c r="S80" s="432">
        <v>0</v>
      </c>
      <c r="T80" s="432">
        <v>0</v>
      </c>
      <c r="U80" s="432">
        <v>0</v>
      </c>
      <c r="V80" s="520">
        <f t="shared" si="9"/>
        <v>21</v>
      </c>
      <c r="W80" s="139"/>
    </row>
    <row r="81" ht="23.25" customHeight="1" spans="2:23">
      <c r="B81" s="505" t="s">
        <v>410</v>
      </c>
      <c r="C81" s="196" t="s">
        <v>22</v>
      </c>
      <c r="D81" s="436" t="s">
        <v>402</v>
      </c>
      <c r="E81" s="436" t="s">
        <v>411</v>
      </c>
      <c r="F81" s="436" t="s">
        <v>130</v>
      </c>
      <c r="G81" s="436" t="s">
        <v>130</v>
      </c>
      <c r="H81" s="436" t="s">
        <v>130</v>
      </c>
      <c r="I81" s="436" t="s">
        <v>130</v>
      </c>
      <c r="J81" s="436" t="s">
        <v>130</v>
      </c>
      <c r="K81" s="437">
        <v>42</v>
      </c>
      <c r="L81" s="437" t="s">
        <v>130</v>
      </c>
      <c r="M81" s="437" t="s">
        <v>130</v>
      </c>
      <c r="N81" s="437" t="s">
        <v>130</v>
      </c>
      <c r="O81" s="437">
        <v>0</v>
      </c>
      <c r="P81" s="437">
        <v>0</v>
      </c>
      <c r="Q81" s="437">
        <v>0</v>
      </c>
      <c r="R81" s="432">
        <v>0</v>
      </c>
      <c r="S81" s="432">
        <v>0</v>
      </c>
      <c r="T81" s="432">
        <v>0</v>
      </c>
      <c r="U81" s="432">
        <v>0</v>
      </c>
      <c r="V81" s="520">
        <f t="shared" si="9"/>
        <v>42</v>
      </c>
      <c r="W81" s="139"/>
    </row>
    <row r="82" ht="23.25" customHeight="1" spans="2:23">
      <c r="B82" s="505" t="s">
        <v>403</v>
      </c>
      <c r="C82" s="196" t="s">
        <v>99</v>
      </c>
      <c r="D82" s="506" t="s">
        <v>406</v>
      </c>
      <c r="E82" s="436" t="s">
        <v>412</v>
      </c>
      <c r="F82" s="436" t="s">
        <v>130</v>
      </c>
      <c r="G82" s="436" t="s">
        <v>130</v>
      </c>
      <c r="H82" s="436" t="s">
        <v>130</v>
      </c>
      <c r="I82" s="436" t="s">
        <v>130</v>
      </c>
      <c r="J82" s="436" t="s">
        <v>130</v>
      </c>
      <c r="K82" s="437" t="s">
        <v>130</v>
      </c>
      <c r="L82" s="437">
        <v>28</v>
      </c>
      <c r="M82" s="437" t="s">
        <v>130</v>
      </c>
      <c r="N82" s="437" t="s">
        <v>130</v>
      </c>
      <c r="O82" s="437">
        <v>0</v>
      </c>
      <c r="P82" s="437">
        <v>0</v>
      </c>
      <c r="Q82" s="437">
        <v>0</v>
      </c>
      <c r="R82" s="432">
        <v>0</v>
      </c>
      <c r="S82" s="432">
        <v>0</v>
      </c>
      <c r="T82" s="432">
        <v>0</v>
      </c>
      <c r="U82" s="432">
        <v>0</v>
      </c>
      <c r="V82" s="520">
        <f t="shared" si="9"/>
        <v>28</v>
      </c>
      <c r="W82" s="139"/>
    </row>
    <row r="83" ht="23.25" customHeight="1" spans="2:23">
      <c r="B83" s="505" t="s">
        <v>409</v>
      </c>
      <c r="C83" s="196" t="s">
        <v>43</v>
      </c>
      <c r="D83" s="506" t="s">
        <v>408</v>
      </c>
      <c r="E83" s="436" t="s">
        <v>412</v>
      </c>
      <c r="F83" s="436" t="s">
        <v>130</v>
      </c>
      <c r="G83" s="436" t="s">
        <v>130</v>
      </c>
      <c r="H83" s="436" t="s">
        <v>130</v>
      </c>
      <c r="I83" s="436" t="s">
        <v>130</v>
      </c>
      <c r="J83" s="436" t="s">
        <v>130</v>
      </c>
      <c r="K83" s="437">
        <v>2</v>
      </c>
      <c r="L83" s="437">
        <v>9</v>
      </c>
      <c r="M83" s="437" t="s">
        <v>130</v>
      </c>
      <c r="N83" s="437" t="s">
        <v>130</v>
      </c>
      <c r="O83" s="437">
        <v>0</v>
      </c>
      <c r="P83" s="437">
        <v>0</v>
      </c>
      <c r="Q83" s="437">
        <v>0</v>
      </c>
      <c r="R83" s="432">
        <v>0</v>
      </c>
      <c r="S83" s="432">
        <v>0</v>
      </c>
      <c r="T83" s="432">
        <v>0</v>
      </c>
      <c r="U83" s="432">
        <v>0</v>
      </c>
      <c r="V83" s="520">
        <f t="shared" si="9"/>
        <v>11</v>
      </c>
      <c r="W83" s="139"/>
    </row>
    <row r="84" ht="23.25" customHeight="1" spans="2:23">
      <c r="B84" s="503" t="s">
        <v>404</v>
      </c>
      <c r="C84" s="480" t="s">
        <v>99</v>
      </c>
      <c r="D84" s="480" t="s">
        <v>408</v>
      </c>
      <c r="E84" s="480" t="s">
        <v>411</v>
      </c>
      <c r="F84" s="480" t="s">
        <v>130</v>
      </c>
      <c r="G84" s="480" t="s">
        <v>130</v>
      </c>
      <c r="H84" s="480" t="s">
        <v>130</v>
      </c>
      <c r="I84" s="480" t="s">
        <v>130</v>
      </c>
      <c r="J84" s="480" t="s">
        <v>130</v>
      </c>
      <c r="K84" s="437">
        <v>40</v>
      </c>
      <c r="L84" s="437" t="s">
        <v>130</v>
      </c>
      <c r="M84" s="437" t="s">
        <v>130</v>
      </c>
      <c r="N84" s="437" t="s">
        <v>130</v>
      </c>
      <c r="O84" s="437">
        <v>0</v>
      </c>
      <c r="P84" s="437">
        <v>0</v>
      </c>
      <c r="Q84" s="437">
        <v>0</v>
      </c>
      <c r="R84" s="432">
        <v>0</v>
      </c>
      <c r="S84" s="432">
        <v>0</v>
      </c>
      <c r="T84" s="432">
        <v>0</v>
      </c>
      <c r="U84" s="432">
        <v>0</v>
      </c>
      <c r="V84" s="520">
        <f t="shared" si="9"/>
        <v>40</v>
      </c>
      <c r="W84" s="139"/>
    </row>
    <row r="85" ht="23.25" customHeight="1" spans="2:23">
      <c r="B85" s="505" t="s">
        <v>413</v>
      </c>
      <c r="C85" s="196" t="s">
        <v>35</v>
      </c>
      <c r="D85" s="436" t="s">
        <v>414</v>
      </c>
      <c r="E85" s="436" t="s">
        <v>415</v>
      </c>
      <c r="F85" s="436" t="s">
        <v>130</v>
      </c>
      <c r="G85" s="436" t="s">
        <v>130</v>
      </c>
      <c r="H85" s="436" t="s">
        <v>130</v>
      </c>
      <c r="I85" s="436" t="s">
        <v>130</v>
      </c>
      <c r="J85" s="436" t="s">
        <v>130</v>
      </c>
      <c r="K85" s="436" t="s">
        <v>130</v>
      </c>
      <c r="L85" s="437">
        <v>12</v>
      </c>
      <c r="M85" s="437" t="s">
        <v>130</v>
      </c>
      <c r="N85" s="437" t="s">
        <v>130</v>
      </c>
      <c r="O85" s="437">
        <v>0</v>
      </c>
      <c r="P85" s="437">
        <v>0</v>
      </c>
      <c r="Q85" s="437">
        <v>0</v>
      </c>
      <c r="R85" s="432">
        <v>0</v>
      </c>
      <c r="S85" s="432">
        <v>0</v>
      </c>
      <c r="T85" s="432">
        <v>0</v>
      </c>
      <c r="U85" s="432">
        <v>0</v>
      </c>
      <c r="V85" s="520">
        <f t="shared" si="9"/>
        <v>12</v>
      </c>
      <c r="W85" s="139"/>
    </row>
    <row r="86" ht="23.25" customHeight="1" spans="2:23">
      <c r="B86" s="503" t="s">
        <v>416</v>
      </c>
      <c r="C86" s="480" t="s">
        <v>22</v>
      </c>
      <c r="D86" s="480" t="s">
        <v>411</v>
      </c>
      <c r="E86" s="480" t="s">
        <v>417</v>
      </c>
      <c r="F86" s="480" t="s">
        <v>130</v>
      </c>
      <c r="G86" s="480" t="s">
        <v>130</v>
      </c>
      <c r="H86" s="480" t="s">
        <v>130</v>
      </c>
      <c r="I86" s="480" t="s">
        <v>130</v>
      </c>
      <c r="J86" s="480" t="s">
        <v>130</v>
      </c>
      <c r="K86" s="480" t="s">
        <v>130</v>
      </c>
      <c r="L86" s="480" t="s">
        <v>130</v>
      </c>
      <c r="M86" s="432">
        <v>26</v>
      </c>
      <c r="N86" s="432" t="s">
        <v>130</v>
      </c>
      <c r="O86" s="432">
        <v>0</v>
      </c>
      <c r="P86" s="432">
        <v>0</v>
      </c>
      <c r="Q86" s="432">
        <v>0</v>
      </c>
      <c r="R86" s="432">
        <v>0</v>
      </c>
      <c r="S86" s="432">
        <v>0</v>
      </c>
      <c r="T86" s="432">
        <v>0</v>
      </c>
      <c r="U86" s="432">
        <v>0</v>
      </c>
      <c r="V86" s="520">
        <f t="shared" si="9"/>
        <v>26</v>
      </c>
      <c r="W86" s="139"/>
    </row>
    <row r="87" ht="23.25" customHeight="1" spans="2:23">
      <c r="B87" s="505" t="s">
        <v>42</v>
      </c>
      <c r="C87" s="196" t="s">
        <v>43</v>
      </c>
      <c r="D87" s="405" t="s">
        <v>412</v>
      </c>
      <c r="E87" s="506" t="s">
        <v>419</v>
      </c>
      <c r="F87" s="506" t="s">
        <v>130</v>
      </c>
      <c r="G87" s="506" t="s">
        <v>130</v>
      </c>
      <c r="H87" s="506" t="s">
        <v>130</v>
      </c>
      <c r="I87" s="506" t="s">
        <v>130</v>
      </c>
      <c r="J87" s="506" t="s">
        <v>130</v>
      </c>
      <c r="K87" s="506" t="s">
        <v>130</v>
      </c>
      <c r="L87" s="506" t="s">
        <v>130</v>
      </c>
      <c r="M87" s="432">
        <v>13</v>
      </c>
      <c r="N87" s="432" t="s">
        <v>130</v>
      </c>
      <c r="O87" s="432">
        <v>0</v>
      </c>
      <c r="P87" s="432">
        <v>0</v>
      </c>
      <c r="Q87" s="432">
        <v>0</v>
      </c>
      <c r="R87" s="432">
        <v>0</v>
      </c>
      <c r="S87" s="432">
        <v>0</v>
      </c>
      <c r="T87" s="432">
        <v>0</v>
      </c>
      <c r="U87" s="432">
        <v>0</v>
      </c>
      <c r="V87" s="520">
        <f t="shared" si="9"/>
        <v>13</v>
      </c>
      <c r="W87" s="139"/>
    </row>
    <row r="88" ht="23.25" customHeight="1" spans="2:23">
      <c r="B88" s="503" t="s">
        <v>403</v>
      </c>
      <c r="C88" s="480" t="s">
        <v>99</v>
      </c>
      <c r="D88" s="480" t="s">
        <v>415</v>
      </c>
      <c r="E88" s="480" t="s">
        <v>421</v>
      </c>
      <c r="F88" s="480" t="s">
        <v>130</v>
      </c>
      <c r="G88" s="480" t="s">
        <v>130</v>
      </c>
      <c r="H88" s="480" t="s">
        <v>130</v>
      </c>
      <c r="I88" s="480" t="s">
        <v>130</v>
      </c>
      <c r="J88" s="480" t="s">
        <v>130</v>
      </c>
      <c r="K88" s="480" t="s">
        <v>130</v>
      </c>
      <c r="L88" s="480" t="s">
        <v>130</v>
      </c>
      <c r="M88" s="432">
        <v>17</v>
      </c>
      <c r="N88" s="436" t="s">
        <v>130</v>
      </c>
      <c r="O88" s="432">
        <v>0</v>
      </c>
      <c r="P88" s="513">
        <v>16</v>
      </c>
      <c r="Q88" s="513">
        <v>0</v>
      </c>
      <c r="R88" s="521">
        <v>0</v>
      </c>
      <c r="S88" s="521">
        <v>0</v>
      </c>
      <c r="T88" s="521">
        <v>0</v>
      </c>
      <c r="U88" s="521">
        <v>0</v>
      </c>
      <c r="V88" s="520">
        <f t="shared" si="9"/>
        <v>33</v>
      </c>
      <c r="W88" s="139"/>
    </row>
    <row r="89" ht="23.25" customHeight="1" spans="2:23">
      <c r="B89" s="505" t="s">
        <v>398</v>
      </c>
      <c r="C89" s="196" t="s">
        <v>35</v>
      </c>
      <c r="D89" s="436" t="s">
        <v>415</v>
      </c>
      <c r="E89" s="436" t="s">
        <v>419</v>
      </c>
      <c r="F89" s="436" t="s">
        <v>130</v>
      </c>
      <c r="G89" s="436" t="s">
        <v>130</v>
      </c>
      <c r="H89" s="436" t="s">
        <v>130</v>
      </c>
      <c r="I89" s="436" t="s">
        <v>130</v>
      </c>
      <c r="J89" s="436" t="s">
        <v>130</v>
      </c>
      <c r="K89" s="436" t="s">
        <v>130</v>
      </c>
      <c r="L89" s="436" t="s">
        <v>130</v>
      </c>
      <c r="M89" s="436" t="s">
        <v>130</v>
      </c>
      <c r="N89" s="504">
        <v>19</v>
      </c>
      <c r="O89" s="513">
        <v>0</v>
      </c>
      <c r="P89" s="512">
        <v>0</v>
      </c>
      <c r="Q89" s="504">
        <v>0</v>
      </c>
      <c r="R89" s="477">
        <v>0</v>
      </c>
      <c r="S89" s="477">
        <v>0</v>
      </c>
      <c r="T89" s="477">
        <v>0</v>
      </c>
      <c r="U89" s="477">
        <v>0</v>
      </c>
      <c r="V89" s="520">
        <f t="shared" si="9"/>
        <v>19</v>
      </c>
      <c r="W89" s="139"/>
    </row>
    <row r="90" ht="23.25" customHeight="1" spans="2:23">
      <c r="B90" s="503" t="s">
        <v>527</v>
      </c>
      <c r="C90" s="480" t="s">
        <v>423</v>
      </c>
      <c r="D90" s="480" t="s">
        <v>417</v>
      </c>
      <c r="E90" s="480" t="s">
        <v>424</v>
      </c>
      <c r="F90" s="480" t="s">
        <v>130</v>
      </c>
      <c r="G90" s="480" t="s">
        <v>130</v>
      </c>
      <c r="H90" s="480" t="s">
        <v>130</v>
      </c>
      <c r="I90" s="480" t="s">
        <v>130</v>
      </c>
      <c r="J90" s="480" t="s">
        <v>130</v>
      </c>
      <c r="K90" s="480" t="s">
        <v>130</v>
      </c>
      <c r="L90" s="480" t="s">
        <v>130</v>
      </c>
      <c r="M90" s="480" t="s">
        <v>130</v>
      </c>
      <c r="N90" s="504">
        <v>26</v>
      </c>
      <c r="O90" s="196">
        <v>0</v>
      </c>
      <c r="P90" s="512">
        <v>13</v>
      </c>
      <c r="Q90" s="504">
        <v>0</v>
      </c>
      <c r="R90" s="477">
        <v>0</v>
      </c>
      <c r="S90" s="477">
        <v>0</v>
      </c>
      <c r="T90" s="477">
        <v>0</v>
      </c>
      <c r="U90" s="477">
        <v>0</v>
      </c>
      <c r="V90" s="520">
        <f t="shared" si="9"/>
        <v>39</v>
      </c>
      <c r="W90" s="139"/>
    </row>
    <row r="91" ht="23.25" customHeight="1" spans="2:23">
      <c r="B91" s="505" t="s">
        <v>437</v>
      </c>
      <c r="C91" s="196" t="s">
        <v>423</v>
      </c>
      <c r="D91" s="405" t="s">
        <v>417</v>
      </c>
      <c r="E91" s="506" t="s">
        <v>424</v>
      </c>
      <c r="F91" s="506" t="s">
        <v>130</v>
      </c>
      <c r="G91" s="506" t="s">
        <v>130</v>
      </c>
      <c r="H91" s="506" t="s">
        <v>130</v>
      </c>
      <c r="I91" s="506" t="s">
        <v>130</v>
      </c>
      <c r="J91" s="506" t="s">
        <v>130</v>
      </c>
      <c r="K91" s="506" t="s">
        <v>130</v>
      </c>
      <c r="L91" s="506" t="s">
        <v>130</v>
      </c>
      <c r="M91" s="506" t="s">
        <v>130</v>
      </c>
      <c r="N91" s="504">
        <v>55</v>
      </c>
      <c r="O91" s="506">
        <v>0</v>
      </c>
      <c r="P91" s="512">
        <v>35</v>
      </c>
      <c r="Q91" s="504">
        <v>0</v>
      </c>
      <c r="R91" s="477">
        <v>0</v>
      </c>
      <c r="S91" s="477">
        <v>0</v>
      </c>
      <c r="T91" s="477">
        <v>0</v>
      </c>
      <c r="U91" s="477">
        <v>0</v>
      </c>
      <c r="V91" s="520">
        <f t="shared" si="9"/>
        <v>90</v>
      </c>
      <c r="W91" s="139"/>
    </row>
    <row r="92" ht="23.25" customHeight="1" spans="2:23">
      <c r="B92" s="505" t="s">
        <v>438</v>
      </c>
      <c r="C92" s="196" t="s">
        <v>423</v>
      </c>
      <c r="D92" s="405" t="s">
        <v>417</v>
      </c>
      <c r="E92" s="506" t="s">
        <v>424</v>
      </c>
      <c r="F92" s="506" t="s">
        <v>130</v>
      </c>
      <c r="G92" s="506" t="s">
        <v>130</v>
      </c>
      <c r="H92" s="506" t="s">
        <v>130</v>
      </c>
      <c r="I92" s="506" t="s">
        <v>130</v>
      </c>
      <c r="J92" s="506" t="s">
        <v>130</v>
      </c>
      <c r="K92" s="506" t="s">
        <v>130</v>
      </c>
      <c r="L92" s="506" t="s">
        <v>130</v>
      </c>
      <c r="M92" s="506" t="s">
        <v>130</v>
      </c>
      <c r="N92" s="504">
        <v>29</v>
      </c>
      <c r="O92" s="506">
        <v>0</v>
      </c>
      <c r="P92" s="512">
        <v>21</v>
      </c>
      <c r="Q92" s="504">
        <v>0</v>
      </c>
      <c r="R92" s="477">
        <v>0</v>
      </c>
      <c r="S92" s="477">
        <v>0</v>
      </c>
      <c r="T92" s="477">
        <v>0</v>
      </c>
      <c r="U92" s="477">
        <v>0</v>
      </c>
      <c r="V92" s="520">
        <f t="shared" si="9"/>
        <v>50</v>
      </c>
      <c r="W92" s="139"/>
    </row>
    <row r="93" ht="23.25" customHeight="1" spans="2:23">
      <c r="B93" s="505" t="s">
        <v>427</v>
      </c>
      <c r="C93" s="196" t="s">
        <v>22</v>
      </c>
      <c r="D93" s="436" t="s">
        <v>417</v>
      </c>
      <c r="E93" s="436" t="s">
        <v>428</v>
      </c>
      <c r="F93" s="506" t="s">
        <v>130</v>
      </c>
      <c r="G93" s="506" t="s">
        <v>130</v>
      </c>
      <c r="H93" s="506" t="s">
        <v>130</v>
      </c>
      <c r="I93" s="506" t="s">
        <v>130</v>
      </c>
      <c r="J93" s="506" t="s">
        <v>130</v>
      </c>
      <c r="K93" s="506" t="s">
        <v>130</v>
      </c>
      <c r="L93" s="506" t="s">
        <v>130</v>
      </c>
      <c r="M93" s="506" t="s">
        <v>130</v>
      </c>
      <c r="N93" s="506" t="s">
        <v>130</v>
      </c>
      <c r="O93" s="506">
        <v>48</v>
      </c>
      <c r="P93" s="437">
        <v>0</v>
      </c>
      <c r="Q93" s="513">
        <v>0</v>
      </c>
      <c r="R93" s="521">
        <v>0</v>
      </c>
      <c r="S93" s="521">
        <v>0</v>
      </c>
      <c r="T93" s="521">
        <v>0</v>
      </c>
      <c r="U93" s="521">
        <v>0</v>
      </c>
      <c r="V93" s="520">
        <f t="shared" si="9"/>
        <v>48</v>
      </c>
      <c r="W93" s="139"/>
    </row>
    <row r="94" ht="23.25" customHeight="1" spans="2:23">
      <c r="B94" s="505" t="s">
        <v>429</v>
      </c>
      <c r="C94" s="196" t="s">
        <v>113</v>
      </c>
      <c r="D94" s="431" t="s">
        <v>421</v>
      </c>
      <c r="E94" s="431" t="s">
        <v>432</v>
      </c>
      <c r="F94" s="506" t="s">
        <v>130</v>
      </c>
      <c r="G94" s="506" t="s">
        <v>130</v>
      </c>
      <c r="H94" s="506" t="s">
        <v>130</v>
      </c>
      <c r="I94" s="506" t="s">
        <v>130</v>
      </c>
      <c r="J94" s="506" t="s">
        <v>130</v>
      </c>
      <c r="K94" s="506" t="s">
        <v>130</v>
      </c>
      <c r="L94" s="506" t="s">
        <v>130</v>
      </c>
      <c r="M94" s="506" t="s">
        <v>130</v>
      </c>
      <c r="N94" s="506" t="s">
        <v>130</v>
      </c>
      <c r="O94" s="513">
        <v>2</v>
      </c>
      <c r="P94" s="437">
        <v>19</v>
      </c>
      <c r="Q94" s="513">
        <v>0</v>
      </c>
      <c r="R94" s="521">
        <v>0</v>
      </c>
      <c r="S94" s="521">
        <v>0</v>
      </c>
      <c r="T94" s="521">
        <v>0</v>
      </c>
      <c r="U94" s="521">
        <v>0</v>
      </c>
      <c r="V94" s="520">
        <f t="shared" si="9"/>
        <v>21</v>
      </c>
      <c r="W94" s="139"/>
    </row>
    <row r="95" ht="23.25" customHeight="1" spans="2:23">
      <c r="B95" s="505" t="s">
        <v>431</v>
      </c>
      <c r="C95" s="196" t="s">
        <v>423</v>
      </c>
      <c r="D95" s="436" t="s">
        <v>424</v>
      </c>
      <c r="E95" s="436" t="s">
        <v>432</v>
      </c>
      <c r="F95" s="506" t="s">
        <v>130</v>
      </c>
      <c r="G95" s="506" t="s">
        <v>130</v>
      </c>
      <c r="H95" s="506" t="s">
        <v>130</v>
      </c>
      <c r="I95" s="506" t="s">
        <v>130</v>
      </c>
      <c r="J95" s="506" t="s">
        <v>130</v>
      </c>
      <c r="K95" s="506" t="s">
        <v>130</v>
      </c>
      <c r="L95" s="506" t="s">
        <v>130</v>
      </c>
      <c r="M95" s="506" t="s">
        <v>130</v>
      </c>
      <c r="N95" s="506" t="s">
        <v>130</v>
      </c>
      <c r="O95" s="513">
        <v>24</v>
      </c>
      <c r="P95" s="437">
        <v>12</v>
      </c>
      <c r="Q95" s="513">
        <v>0</v>
      </c>
      <c r="R95" s="521">
        <v>0</v>
      </c>
      <c r="S95" s="521">
        <v>0</v>
      </c>
      <c r="T95" s="521">
        <v>0</v>
      </c>
      <c r="U95" s="521">
        <v>0</v>
      </c>
      <c r="V95" s="520">
        <f t="shared" si="9"/>
        <v>36</v>
      </c>
      <c r="W95" s="139"/>
    </row>
    <row r="96" ht="23.25" customHeight="1" spans="2:23">
      <c r="B96" s="505" t="s">
        <v>433</v>
      </c>
      <c r="C96" s="196" t="s">
        <v>43</v>
      </c>
      <c r="D96" s="436" t="s">
        <v>424</v>
      </c>
      <c r="E96" s="436" t="s">
        <v>430</v>
      </c>
      <c r="F96" s="506" t="s">
        <v>130</v>
      </c>
      <c r="G96" s="506" t="s">
        <v>130</v>
      </c>
      <c r="H96" s="506" t="s">
        <v>130</v>
      </c>
      <c r="I96" s="506" t="s">
        <v>130</v>
      </c>
      <c r="J96" s="506" t="s">
        <v>130</v>
      </c>
      <c r="K96" s="506" t="s">
        <v>130</v>
      </c>
      <c r="L96" s="506" t="s">
        <v>130</v>
      </c>
      <c r="M96" s="506" t="s">
        <v>130</v>
      </c>
      <c r="N96" s="506" t="s">
        <v>130</v>
      </c>
      <c r="O96" s="506">
        <v>0</v>
      </c>
      <c r="P96" s="437">
        <v>12</v>
      </c>
      <c r="Q96" s="513">
        <v>0</v>
      </c>
      <c r="R96" s="521">
        <v>0</v>
      </c>
      <c r="S96" s="521">
        <v>0</v>
      </c>
      <c r="T96" s="521">
        <v>0</v>
      </c>
      <c r="U96" s="521">
        <v>0</v>
      </c>
      <c r="V96" s="520">
        <f t="shared" si="9"/>
        <v>12</v>
      </c>
      <c r="W96" s="139"/>
    </row>
    <row r="97" ht="23.25" customHeight="1" spans="2:23">
      <c r="B97" s="505" t="s">
        <v>403</v>
      </c>
      <c r="C97" s="196" t="s">
        <v>99</v>
      </c>
      <c r="D97" s="436" t="s">
        <v>424</v>
      </c>
      <c r="E97" s="436" t="s">
        <v>430</v>
      </c>
      <c r="F97" s="506" t="s">
        <v>130</v>
      </c>
      <c r="G97" s="506" t="s">
        <v>130</v>
      </c>
      <c r="H97" s="506" t="s">
        <v>130</v>
      </c>
      <c r="I97" s="506" t="s">
        <v>130</v>
      </c>
      <c r="J97" s="506" t="s">
        <v>130</v>
      </c>
      <c r="K97" s="506" t="s">
        <v>130</v>
      </c>
      <c r="L97" s="506" t="s">
        <v>130</v>
      </c>
      <c r="M97" s="506" t="s">
        <v>130</v>
      </c>
      <c r="N97" s="506" t="s">
        <v>130</v>
      </c>
      <c r="O97" s="506" t="s">
        <v>130</v>
      </c>
      <c r="P97" s="437">
        <v>16</v>
      </c>
      <c r="Q97" s="513">
        <v>0</v>
      </c>
      <c r="R97" s="521">
        <v>0</v>
      </c>
      <c r="S97" s="521">
        <v>0</v>
      </c>
      <c r="T97" s="521">
        <v>0</v>
      </c>
      <c r="U97" s="521">
        <v>0</v>
      </c>
      <c r="V97" s="520">
        <f t="shared" si="9"/>
        <v>16</v>
      </c>
      <c r="W97" s="139"/>
    </row>
    <row r="98" ht="23.25" customHeight="1" spans="2:23">
      <c r="B98" s="505" t="s">
        <v>528</v>
      </c>
      <c r="C98" s="196" t="s">
        <v>423</v>
      </c>
      <c r="D98" s="436" t="s">
        <v>424</v>
      </c>
      <c r="E98" s="436" t="s">
        <v>432</v>
      </c>
      <c r="F98" s="506" t="s">
        <v>130</v>
      </c>
      <c r="G98" s="506" t="s">
        <v>130</v>
      </c>
      <c r="H98" s="506" t="s">
        <v>130</v>
      </c>
      <c r="I98" s="506" t="s">
        <v>130</v>
      </c>
      <c r="J98" s="506" t="s">
        <v>130</v>
      </c>
      <c r="K98" s="506" t="s">
        <v>130</v>
      </c>
      <c r="L98" s="506" t="s">
        <v>130</v>
      </c>
      <c r="M98" s="506" t="s">
        <v>130</v>
      </c>
      <c r="N98" s="506" t="s">
        <v>130</v>
      </c>
      <c r="O98" s="506">
        <v>0</v>
      </c>
      <c r="P98" s="437">
        <v>0</v>
      </c>
      <c r="Q98" s="513">
        <v>0</v>
      </c>
      <c r="R98" s="521">
        <v>0</v>
      </c>
      <c r="S98" s="521">
        <v>0</v>
      </c>
      <c r="T98" s="521">
        <v>0</v>
      </c>
      <c r="U98" s="521">
        <v>0</v>
      </c>
      <c r="V98" s="520">
        <f t="shared" si="9"/>
        <v>0</v>
      </c>
      <c r="W98" s="139"/>
    </row>
    <row r="99" ht="23.25" customHeight="1" spans="2:23">
      <c r="B99" s="505" t="s">
        <v>434</v>
      </c>
      <c r="C99" s="196" t="s">
        <v>35</v>
      </c>
      <c r="D99" s="436" t="s">
        <v>424</v>
      </c>
      <c r="E99" s="436" t="s">
        <v>430</v>
      </c>
      <c r="F99" s="506" t="s">
        <v>130</v>
      </c>
      <c r="G99" s="506" t="s">
        <v>130</v>
      </c>
      <c r="H99" s="506" t="s">
        <v>130</v>
      </c>
      <c r="I99" s="506" t="s">
        <v>130</v>
      </c>
      <c r="J99" s="506" t="s">
        <v>130</v>
      </c>
      <c r="K99" s="506" t="s">
        <v>130</v>
      </c>
      <c r="L99" s="506" t="s">
        <v>130</v>
      </c>
      <c r="M99" s="506" t="s">
        <v>130</v>
      </c>
      <c r="N99" s="506" t="s">
        <v>130</v>
      </c>
      <c r="O99" s="513">
        <v>0</v>
      </c>
      <c r="P99" s="437">
        <v>47</v>
      </c>
      <c r="Q99" s="513">
        <v>0</v>
      </c>
      <c r="R99" s="521">
        <v>0</v>
      </c>
      <c r="S99" s="521">
        <v>0</v>
      </c>
      <c r="T99" s="521">
        <v>0</v>
      </c>
      <c r="U99" s="521">
        <v>0</v>
      </c>
      <c r="V99" s="520">
        <f t="shared" si="9"/>
        <v>47</v>
      </c>
      <c r="W99" s="139"/>
    </row>
    <row r="100" ht="23.25" customHeight="1" spans="2:23">
      <c r="B100" s="505" t="s">
        <v>435</v>
      </c>
      <c r="C100" s="196" t="s">
        <v>50</v>
      </c>
      <c r="D100" s="436" t="s">
        <v>424</v>
      </c>
      <c r="E100" s="436" t="s">
        <v>430</v>
      </c>
      <c r="F100" s="506" t="s">
        <v>130</v>
      </c>
      <c r="G100" s="506" t="s">
        <v>130</v>
      </c>
      <c r="H100" s="506" t="s">
        <v>130</v>
      </c>
      <c r="I100" s="506" t="s">
        <v>130</v>
      </c>
      <c r="J100" s="506" t="s">
        <v>130</v>
      </c>
      <c r="K100" s="506" t="s">
        <v>130</v>
      </c>
      <c r="L100" s="506" t="s">
        <v>130</v>
      </c>
      <c r="M100" s="506" t="s">
        <v>130</v>
      </c>
      <c r="N100" s="506" t="s">
        <v>130</v>
      </c>
      <c r="O100" s="513">
        <v>0</v>
      </c>
      <c r="P100" s="437">
        <v>15</v>
      </c>
      <c r="Q100" s="513">
        <v>0</v>
      </c>
      <c r="R100" s="521">
        <v>0</v>
      </c>
      <c r="S100" s="521">
        <v>0</v>
      </c>
      <c r="T100" s="521">
        <v>0</v>
      </c>
      <c r="U100" s="521">
        <v>0</v>
      </c>
      <c r="V100" s="520">
        <f t="shared" si="9"/>
        <v>15</v>
      </c>
      <c r="W100" s="139"/>
    </row>
    <row r="101" ht="23.25" customHeight="1" spans="2:23">
      <c r="B101" s="505" t="s">
        <v>422</v>
      </c>
      <c r="C101" s="196" t="s">
        <v>423</v>
      </c>
      <c r="D101" s="436" t="s">
        <v>424</v>
      </c>
      <c r="E101" s="436" t="s">
        <v>430</v>
      </c>
      <c r="F101" s="506" t="s">
        <v>130</v>
      </c>
      <c r="G101" s="506" t="s">
        <v>130</v>
      </c>
      <c r="H101" s="506" t="s">
        <v>130</v>
      </c>
      <c r="I101" s="506" t="s">
        <v>130</v>
      </c>
      <c r="J101" s="506" t="s">
        <v>130</v>
      </c>
      <c r="K101" s="506" t="s">
        <v>130</v>
      </c>
      <c r="L101" s="506" t="s">
        <v>130</v>
      </c>
      <c r="M101" s="506" t="s">
        <v>130</v>
      </c>
      <c r="N101" s="506" t="s">
        <v>130</v>
      </c>
      <c r="O101" s="506" t="s">
        <v>130</v>
      </c>
      <c r="P101" s="437">
        <v>13</v>
      </c>
      <c r="Q101" s="513">
        <v>0</v>
      </c>
      <c r="R101" s="521">
        <v>0</v>
      </c>
      <c r="S101" s="521">
        <v>0</v>
      </c>
      <c r="T101" s="521">
        <v>0</v>
      </c>
      <c r="U101" s="521">
        <v>0</v>
      </c>
      <c r="V101" s="520">
        <f t="shared" si="9"/>
        <v>13</v>
      </c>
      <c r="W101" s="139"/>
    </row>
    <row r="102" ht="23.25" customHeight="1" spans="2:23">
      <c r="B102" s="505" t="s">
        <v>437</v>
      </c>
      <c r="C102" s="196" t="s">
        <v>423</v>
      </c>
      <c r="D102" s="436" t="s">
        <v>424</v>
      </c>
      <c r="E102" s="436" t="s">
        <v>430</v>
      </c>
      <c r="F102" s="506" t="s">
        <v>130</v>
      </c>
      <c r="G102" s="506" t="s">
        <v>130</v>
      </c>
      <c r="H102" s="506" t="s">
        <v>130</v>
      </c>
      <c r="I102" s="506" t="s">
        <v>130</v>
      </c>
      <c r="J102" s="506" t="s">
        <v>130</v>
      </c>
      <c r="K102" s="506" t="s">
        <v>130</v>
      </c>
      <c r="L102" s="506" t="s">
        <v>130</v>
      </c>
      <c r="M102" s="506" t="s">
        <v>130</v>
      </c>
      <c r="N102" s="506" t="s">
        <v>130</v>
      </c>
      <c r="O102" s="506" t="s">
        <v>130</v>
      </c>
      <c r="P102" s="437">
        <v>35</v>
      </c>
      <c r="Q102" s="513">
        <v>0</v>
      </c>
      <c r="R102" s="521">
        <v>0</v>
      </c>
      <c r="S102" s="521">
        <v>0</v>
      </c>
      <c r="T102" s="521">
        <v>0</v>
      </c>
      <c r="U102" s="521">
        <v>0</v>
      </c>
      <c r="V102" s="520">
        <f t="shared" si="9"/>
        <v>35</v>
      </c>
      <c r="W102" s="139"/>
    </row>
    <row r="103" ht="23.25" customHeight="1" spans="2:23">
      <c r="B103" s="505" t="s">
        <v>438</v>
      </c>
      <c r="C103" s="196" t="s">
        <v>423</v>
      </c>
      <c r="D103" s="436" t="s">
        <v>424</v>
      </c>
      <c r="E103" s="436" t="s">
        <v>430</v>
      </c>
      <c r="F103" s="506" t="s">
        <v>130</v>
      </c>
      <c r="G103" s="506" t="s">
        <v>130</v>
      </c>
      <c r="H103" s="506" t="s">
        <v>130</v>
      </c>
      <c r="I103" s="506" t="s">
        <v>130</v>
      </c>
      <c r="J103" s="506" t="s">
        <v>130</v>
      </c>
      <c r="K103" s="506" t="s">
        <v>130</v>
      </c>
      <c r="L103" s="506" t="s">
        <v>130</v>
      </c>
      <c r="M103" s="506" t="s">
        <v>130</v>
      </c>
      <c r="N103" s="506" t="s">
        <v>130</v>
      </c>
      <c r="O103" s="506" t="s">
        <v>130</v>
      </c>
      <c r="P103" s="437">
        <v>21</v>
      </c>
      <c r="Q103" s="513">
        <v>0</v>
      </c>
      <c r="R103" s="521">
        <v>0</v>
      </c>
      <c r="S103" s="521">
        <v>0</v>
      </c>
      <c r="T103" s="521">
        <v>0</v>
      </c>
      <c r="U103" s="521">
        <v>0</v>
      </c>
      <c r="V103" s="520">
        <f t="shared" si="9"/>
        <v>21</v>
      </c>
      <c r="W103" s="139"/>
    </row>
    <row r="104" ht="23.25" customHeight="1" spans="2:23">
      <c r="B104" s="505" t="s">
        <v>439</v>
      </c>
      <c r="C104" s="196" t="s">
        <v>35</v>
      </c>
      <c r="D104" s="436" t="s">
        <v>436</v>
      </c>
      <c r="E104" s="436" t="s">
        <v>440</v>
      </c>
      <c r="F104" s="506" t="s">
        <v>130</v>
      </c>
      <c r="G104" s="506" t="s">
        <v>130</v>
      </c>
      <c r="H104" s="506" t="s">
        <v>130</v>
      </c>
      <c r="I104" s="506" t="s">
        <v>130</v>
      </c>
      <c r="J104" s="506" t="s">
        <v>130</v>
      </c>
      <c r="K104" s="506" t="s">
        <v>130</v>
      </c>
      <c r="L104" s="506" t="s">
        <v>130</v>
      </c>
      <c r="M104" s="506" t="s">
        <v>130</v>
      </c>
      <c r="N104" s="506" t="s">
        <v>130</v>
      </c>
      <c r="O104" s="506" t="s">
        <v>130</v>
      </c>
      <c r="P104" s="506" t="s">
        <v>130</v>
      </c>
      <c r="Q104" s="506" t="s">
        <v>130</v>
      </c>
      <c r="R104" s="521">
        <v>39</v>
      </c>
      <c r="S104" s="522">
        <v>0</v>
      </c>
      <c r="T104" s="523">
        <v>0</v>
      </c>
      <c r="U104" s="523">
        <v>0</v>
      </c>
      <c r="V104" s="520">
        <f t="shared" si="9"/>
        <v>39</v>
      </c>
      <c r="W104" s="139"/>
    </row>
    <row r="105" ht="23.25" customHeight="1" spans="2:23">
      <c r="B105" s="505" t="s">
        <v>441</v>
      </c>
      <c r="C105" s="196" t="s">
        <v>39</v>
      </c>
      <c r="D105" s="436" t="s">
        <v>436</v>
      </c>
      <c r="E105" s="436" t="s">
        <v>440</v>
      </c>
      <c r="F105" s="506" t="s">
        <v>130</v>
      </c>
      <c r="G105" s="506" t="s">
        <v>130</v>
      </c>
      <c r="H105" s="506" t="s">
        <v>130</v>
      </c>
      <c r="I105" s="506" t="s">
        <v>130</v>
      </c>
      <c r="J105" s="506" t="s">
        <v>130</v>
      </c>
      <c r="K105" s="506" t="s">
        <v>130</v>
      </c>
      <c r="L105" s="506" t="s">
        <v>130</v>
      </c>
      <c r="M105" s="506" t="s">
        <v>130</v>
      </c>
      <c r="N105" s="506" t="s">
        <v>130</v>
      </c>
      <c r="O105" s="506" t="s">
        <v>130</v>
      </c>
      <c r="P105" s="506" t="s">
        <v>130</v>
      </c>
      <c r="Q105" s="506" t="s">
        <v>130</v>
      </c>
      <c r="R105" s="521">
        <v>17</v>
      </c>
      <c r="S105" s="522">
        <v>0</v>
      </c>
      <c r="T105" s="523">
        <v>0</v>
      </c>
      <c r="U105" s="523">
        <v>0</v>
      </c>
      <c r="V105" s="520">
        <f t="shared" si="9"/>
        <v>17</v>
      </c>
      <c r="W105" s="139"/>
    </row>
    <row r="106" ht="23.25" customHeight="1" spans="2:23">
      <c r="B106" s="505" t="s">
        <v>431</v>
      </c>
      <c r="C106" s="196" t="s">
        <v>423</v>
      </c>
      <c r="D106" s="436" t="s">
        <v>436</v>
      </c>
      <c r="E106" s="436" t="s">
        <v>442</v>
      </c>
      <c r="F106" s="506" t="s">
        <v>130</v>
      </c>
      <c r="G106" s="506" t="s">
        <v>130</v>
      </c>
      <c r="H106" s="506" t="s">
        <v>130</v>
      </c>
      <c r="I106" s="506" t="s">
        <v>130</v>
      </c>
      <c r="J106" s="506" t="s">
        <v>130</v>
      </c>
      <c r="K106" s="506" t="s">
        <v>130</v>
      </c>
      <c r="L106" s="506" t="s">
        <v>130</v>
      </c>
      <c r="M106" s="506" t="s">
        <v>130</v>
      </c>
      <c r="N106" s="506" t="s">
        <v>130</v>
      </c>
      <c r="O106" s="506" t="s">
        <v>130</v>
      </c>
      <c r="P106" s="506" t="s">
        <v>130</v>
      </c>
      <c r="Q106" s="506" t="s">
        <v>130</v>
      </c>
      <c r="R106" s="521">
        <v>19</v>
      </c>
      <c r="S106" s="522">
        <v>0</v>
      </c>
      <c r="T106" s="523">
        <v>0</v>
      </c>
      <c r="U106" s="523">
        <v>0</v>
      </c>
      <c r="V106" s="520">
        <f t="shared" si="9"/>
        <v>19</v>
      </c>
      <c r="W106" s="139"/>
    </row>
    <row r="107" ht="23.25" customHeight="1" spans="2:23">
      <c r="B107" s="505" t="s">
        <v>443</v>
      </c>
      <c r="C107" s="196" t="s">
        <v>423</v>
      </c>
      <c r="D107" s="436" t="s">
        <v>436</v>
      </c>
      <c r="E107" s="436" t="s">
        <v>442</v>
      </c>
      <c r="F107" s="506" t="s">
        <v>130</v>
      </c>
      <c r="G107" s="506" t="s">
        <v>130</v>
      </c>
      <c r="H107" s="506" t="s">
        <v>130</v>
      </c>
      <c r="I107" s="506" t="s">
        <v>130</v>
      </c>
      <c r="J107" s="506" t="s">
        <v>130</v>
      </c>
      <c r="K107" s="506" t="s">
        <v>130</v>
      </c>
      <c r="L107" s="506" t="s">
        <v>130</v>
      </c>
      <c r="M107" s="506" t="s">
        <v>130</v>
      </c>
      <c r="N107" s="506" t="s">
        <v>130</v>
      </c>
      <c r="O107" s="506" t="s">
        <v>130</v>
      </c>
      <c r="P107" s="506" t="s">
        <v>130</v>
      </c>
      <c r="Q107" s="506" t="s">
        <v>130</v>
      </c>
      <c r="R107" s="521">
        <v>30</v>
      </c>
      <c r="S107" s="522">
        <v>0</v>
      </c>
      <c r="T107" s="523">
        <v>0</v>
      </c>
      <c r="U107" s="523">
        <v>0</v>
      </c>
      <c r="V107" s="520">
        <f t="shared" si="9"/>
        <v>30</v>
      </c>
      <c r="W107" s="139"/>
    </row>
    <row r="108" ht="23.25" customHeight="1" spans="2:23">
      <c r="B108" s="505" t="s">
        <v>527</v>
      </c>
      <c r="C108" s="196" t="s">
        <v>423</v>
      </c>
      <c r="D108" s="436" t="s">
        <v>436</v>
      </c>
      <c r="E108" s="436" t="s">
        <v>442</v>
      </c>
      <c r="F108" s="506" t="s">
        <v>130</v>
      </c>
      <c r="G108" s="506" t="s">
        <v>130</v>
      </c>
      <c r="H108" s="506" t="s">
        <v>130</v>
      </c>
      <c r="I108" s="506" t="s">
        <v>130</v>
      </c>
      <c r="J108" s="506" t="s">
        <v>130</v>
      </c>
      <c r="K108" s="506" t="s">
        <v>130</v>
      </c>
      <c r="L108" s="506" t="s">
        <v>130</v>
      </c>
      <c r="M108" s="506" t="s">
        <v>130</v>
      </c>
      <c r="N108" s="506" t="s">
        <v>130</v>
      </c>
      <c r="O108" s="506" t="s">
        <v>130</v>
      </c>
      <c r="P108" s="506" t="s">
        <v>130</v>
      </c>
      <c r="Q108" s="506" t="s">
        <v>130</v>
      </c>
      <c r="R108" s="521">
        <v>29</v>
      </c>
      <c r="S108" s="522">
        <v>0</v>
      </c>
      <c r="T108" s="523">
        <v>0</v>
      </c>
      <c r="U108" s="523">
        <v>0</v>
      </c>
      <c r="V108" s="520">
        <f t="shared" si="9"/>
        <v>29</v>
      </c>
      <c r="W108" s="139"/>
    </row>
    <row r="109" ht="23.25" customHeight="1" spans="2:23">
      <c r="B109" s="505" t="s">
        <v>437</v>
      </c>
      <c r="C109" s="196" t="s">
        <v>423</v>
      </c>
      <c r="D109" s="436" t="s">
        <v>436</v>
      </c>
      <c r="E109" s="436" t="s">
        <v>442</v>
      </c>
      <c r="F109" s="506" t="s">
        <v>130</v>
      </c>
      <c r="G109" s="506" t="s">
        <v>130</v>
      </c>
      <c r="H109" s="506" t="s">
        <v>130</v>
      </c>
      <c r="I109" s="506" t="s">
        <v>130</v>
      </c>
      <c r="J109" s="506" t="s">
        <v>130</v>
      </c>
      <c r="K109" s="506" t="s">
        <v>130</v>
      </c>
      <c r="L109" s="506" t="s">
        <v>130</v>
      </c>
      <c r="M109" s="506" t="s">
        <v>130</v>
      </c>
      <c r="N109" s="506" t="s">
        <v>130</v>
      </c>
      <c r="O109" s="506" t="s">
        <v>130</v>
      </c>
      <c r="P109" s="506" t="s">
        <v>130</v>
      </c>
      <c r="Q109" s="506" t="s">
        <v>130</v>
      </c>
      <c r="R109" s="521">
        <v>41</v>
      </c>
      <c r="S109" s="522">
        <v>0</v>
      </c>
      <c r="T109" s="523">
        <v>0</v>
      </c>
      <c r="U109" s="523">
        <v>0</v>
      </c>
      <c r="V109" s="520">
        <f t="shared" si="9"/>
        <v>41</v>
      </c>
      <c r="W109" s="139"/>
    </row>
    <row r="110" ht="23.25" customHeight="1" spans="2:23">
      <c r="B110" s="505" t="s">
        <v>438</v>
      </c>
      <c r="C110" s="196" t="s">
        <v>423</v>
      </c>
      <c r="D110" s="436" t="s">
        <v>436</v>
      </c>
      <c r="E110" s="436" t="s">
        <v>442</v>
      </c>
      <c r="F110" s="506" t="s">
        <v>130</v>
      </c>
      <c r="G110" s="506" t="s">
        <v>130</v>
      </c>
      <c r="H110" s="506" t="s">
        <v>130</v>
      </c>
      <c r="I110" s="506" t="s">
        <v>130</v>
      </c>
      <c r="J110" s="506" t="s">
        <v>130</v>
      </c>
      <c r="K110" s="506" t="s">
        <v>130</v>
      </c>
      <c r="L110" s="506" t="s">
        <v>130</v>
      </c>
      <c r="M110" s="506" t="s">
        <v>130</v>
      </c>
      <c r="N110" s="506" t="s">
        <v>130</v>
      </c>
      <c r="O110" s="506" t="s">
        <v>130</v>
      </c>
      <c r="P110" s="506" t="s">
        <v>130</v>
      </c>
      <c r="Q110" s="506" t="s">
        <v>130</v>
      </c>
      <c r="R110" s="521">
        <v>40</v>
      </c>
      <c r="S110" s="522">
        <v>0</v>
      </c>
      <c r="T110" s="523">
        <v>0</v>
      </c>
      <c r="U110" s="523">
        <v>0</v>
      </c>
      <c r="V110" s="520">
        <f t="shared" si="9"/>
        <v>40</v>
      </c>
      <c r="W110" s="139"/>
    </row>
    <row r="111" ht="23.25" customHeight="1" spans="2:23">
      <c r="B111" s="505" t="s">
        <v>433</v>
      </c>
      <c r="C111" s="196" t="s">
        <v>43</v>
      </c>
      <c r="D111" s="436" t="s">
        <v>444</v>
      </c>
      <c r="E111" s="436" t="s">
        <v>442</v>
      </c>
      <c r="F111" s="506" t="s">
        <v>130</v>
      </c>
      <c r="G111" s="506" t="s">
        <v>130</v>
      </c>
      <c r="H111" s="506" t="s">
        <v>130</v>
      </c>
      <c r="I111" s="506" t="s">
        <v>130</v>
      </c>
      <c r="J111" s="506" t="s">
        <v>130</v>
      </c>
      <c r="K111" s="506" t="s">
        <v>130</v>
      </c>
      <c r="L111" s="506" t="s">
        <v>130</v>
      </c>
      <c r="M111" s="506" t="s">
        <v>130</v>
      </c>
      <c r="N111" s="506" t="s">
        <v>130</v>
      </c>
      <c r="O111" s="506" t="s">
        <v>130</v>
      </c>
      <c r="P111" s="506" t="s">
        <v>130</v>
      </c>
      <c r="Q111" s="506" t="s">
        <v>130</v>
      </c>
      <c r="R111" s="521">
        <v>5</v>
      </c>
      <c r="S111" s="522">
        <v>0</v>
      </c>
      <c r="T111" s="523">
        <v>0</v>
      </c>
      <c r="U111" s="523">
        <v>0</v>
      </c>
      <c r="V111" s="520">
        <f t="shared" si="9"/>
        <v>5</v>
      </c>
      <c r="W111" s="139"/>
    </row>
    <row r="112" ht="23.25" customHeight="1" spans="2:23">
      <c r="B112" s="505" t="s">
        <v>445</v>
      </c>
      <c r="C112" s="196" t="s">
        <v>26</v>
      </c>
      <c r="D112" s="436" t="s">
        <v>440</v>
      </c>
      <c r="E112" s="436" t="s">
        <v>446</v>
      </c>
      <c r="F112" s="506" t="s">
        <v>130</v>
      </c>
      <c r="G112" s="506" t="s">
        <v>130</v>
      </c>
      <c r="H112" s="506" t="s">
        <v>130</v>
      </c>
      <c r="I112" s="506" t="s">
        <v>130</v>
      </c>
      <c r="J112" s="506" t="s">
        <v>130</v>
      </c>
      <c r="K112" s="506" t="s">
        <v>130</v>
      </c>
      <c r="L112" s="506" t="s">
        <v>130</v>
      </c>
      <c r="M112" s="506" t="s">
        <v>130</v>
      </c>
      <c r="N112" s="506" t="s">
        <v>130</v>
      </c>
      <c r="O112" s="506" t="s">
        <v>130</v>
      </c>
      <c r="P112" s="506" t="s">
        <v>130</v>
      </c>
      <c r="Q112" s="506" t="s">
        <v>130</v>
      </c>
      <c r="R112" s="521">
        <v>0</v>
      </c>
      <c r="S112" s="521">
        <v>18</v>
      </c>
      <c r="T112" s="521">
        <v>0</v>
      </c>
      <c r="U112" s="521">
        <v>0</v>
      </c>
      <c r="V112" s="520">
        <f t="shared" si="9"/>
        <v>18</v>
      </c>
      <c r="W112" s="139"/>
    </row>
    <row r="113" ht="23.25" customHeight="1" spans="2:23">
      <c r="B113" s="507" t="s">
        <v>529</v>
      </c>
      <c r="C113" s="508"/>
      <c r="D113" s="509"/>
      <c r="E113" s="509"/>
      <c r="F113" s="85">
        <f t="shared" ref="F113:N113" si="10">SUM(F73:F93)</f>
        <v>51</v>
      </c>
      <c r="G113" s="85">
        <f t="shared" si="10"/>
        <v>1</v>
      </c>
      <c r="H113" s="85">
        <f t="shared" si="10"/>
        <v>28</v>
      </c>
      <c r="I113" s="85">
        <f t="shared" si="10"/>
        <v>54</v>
      </c>
      <c r="J113" s="85">
        <f t="shared" si="10"/>
        <v>99</v>
      </c>
      <c r="K113" s="85">
        <f t="shared" si="10"/>
        <v>84</v>
      </c>
      <c r="L113" s="85">
        <f t="shared" si="10"/>
        <v>49</v>
      </c>
      <c r="M113" s="510">
        <f t="shared" si="10"/>
        <v>56</v>
      </c>
      <c r="N113" s="85">
        <f t="shared" si="10"/>
        <v>129</v>
      </c>
      <c r="O113" s="514">
        <f>SUM(O73:O100)</f>
        <v>74</v>
      </c>
      <c r="P113" s="514">
        <f t="shared" ref="P113" si="11">SUM(P73:P100)</f>
        <v>206</v>
      </c>
      <c r="Q113" s="514">
        <f t="shared" ref="Q113:U113" si="12">SUM(Q73:Q112)</f>
        <v>0</v>
      </c>
      <c r="R113" s="514">
        <f t="shared" si="12"/>
        <v>220</v>
      </c>
      <c r="S113" s="514">
        <f t="shared" si="12"/>
        <v>18</v>
      </c>
      <c r="T113" s="510">
        <f t="shared" si="12"/>
        <v>0</v>
      </c>
      <c r="U113" s="510">
        <f t="shared" si="12"/>
        <v>0</v>
      </c>
      <c r="V113" s="517">
        <f t="shared" si="9"/>
        <v>1069</v>
      </c>
      <c r="W113" s="139"/>
    </row>
    <row r="114" spans="2:23">
      <c r="B114" s="35" t="s">
        <v>134</v>
      </c>
      <c r="C114" s="196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/>
      <c r="R114" s="436"/>
      <c r="S114" s="436"/>
      <c r="T114" s="436"/>
      <c r="U114" s="436"/>
      <c r="V114" s="436"/>
      <c r="W114" s="139"/>
    </row>
    <row r="115" ht="23.25" customHeight="1" spans="2:23">
      <c r="B115" s="116"/>
      <c r="C115" s="19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436"/>
      <c r="U115" s="436"/>
      <c r="V115" s="436"/>
      <c r="W115" s="139"/>
    </row>
    <row r="116" ht="23.25" customHeight="1" spans="2:23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139"/>
    </row>
    <row r="117" ht="23.25" customHeight="1" spans="2:23">
      <c r="B117" s="497" t="s">
        <v>530</v>
      </c>
      <c r="C117" s="497"/>
      <c r="D117" s="498"/>
      <c r="E117" s="498"/>
      <c r="F117" s="499"/>
      <c r="G117" s="499"/>
      <c r="H117" s="498"/>
      <c r="I117" s="511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139"/>
    </row>
    <row r="118" ht="23.25" customHeight="1" spans="2:23">
      <c r="B118" s="500" t="s">
        <v>531</v>
      </c>
      <c r="C118" s="502">
        <v>2006</v>
      </c>
      <c r="D118" s="502">
        <v>2007</v>
      </c>
      <c r="E118" s="502">
        <v>2008</v>
      </c>
      <c r="F118" s="502">
        <v>2009</v>
      </c>
      <c r="G118" s="502">
        <v>2010</v>
      </c>
      <c r="H118" s="502">
        <v>2011</v>
      </c>
      <c r="I118" s="502">
        <v>2012</v>
      </c>
      <c r="J118" s="502">
        <v>2013</v>
      </c>
      <c r="K118" s="502">
        <v>2014</v>
      </c>
      <c r="L118" s="502">
        <v>2015</v>
      </c>
      <c r="M118" s="462">
        <v>2016</v>
      </c>
      <c r="N118" s="462">
        <v>2017</v>
      </c>
      <c r="O118" s="348">
        <v>2018</v>
      </c>
      <c r="P118" s="348">
        <v>2019</v>
      </c>
      <c r="Q118" s="366">
        <v>2020</v>
      </c>
      <c r="R118" s="348">
        <v>2021</v>
      </c>
      <c r="S118" s="519" t="s">
        <v>133</v>
      </c>
      <c r="T118" s="524"/>
      <c r="U118" s="524"/>
      <c r="V118" s="524"/>
      <c r="W118" s="139"/>
    </row>
    <row r="119" ht="23.25" customHeight="1" spans="2:23">
      <c r="B119" s="503" t="s">
        <v>532</v>
      </c>
      <c r="C119" s="480" t="s">
        <v>130</v>
      </c>
      <c r="D119" s="480" t="s">
        <v>130</v>
      </c>
      <c r="E119" s="480" t="s">
        <v>130</v>
      </c>
      <c r="F119" s="480" t="s">
        <v>130</v>
      </c>
      <c r="G119" s="480" t="s">
        <v>130</v>
      </c>
      <c r="H119" s="480" t="s">
        <v>130</v>
      </c>
      <c r="I119" s="480" t="s">
        <v>130</v>
      </c>
      <c r="J119" s="504" t="s">
        <v>130</v>
      </c>
      <c r="K119" s="504">
        <v>2</v>
      </c>
      <c r="L119" s="504">
        <v>2</v>
      </c>
      <c r="M119" s="504">
        <v>4</v>
      </c>
      <c r="N119" s="504">
        <v>2</v>
      </c>
      <c r="O119" s="477">
        <v>2</v>
      </c>
      <c r="P119" s="477">
        <v>1</v>
      </c>
      <c r="Q119" s="477">
        <v>0</v>
      </c>
      <c r="R119" s="477">
        <v>0</v>
      </c>
      <c r="S119" s="520">
        <f>SUM(C119:R119)</f>
        <v>13</v>
      </c>
      <c r="T119" s="504"/>
      <c r="U119" s="504"/>
      <c r="V119" s="504"/>
      <c r="W119" s="139"/>
    </row>
    <row r="120" ht="23.25" customHeight="1" spans="2:23">
      <c r="B120" s="505" t="s">
        <v>533</v>
      </c>
      <c r="C120" s="196" t="s">
        <v>130</v>
      </c>
      <c r="D120" s="196" t="s">
        <v>130</v>
      </c>
      <c r="E120" s="196" t="s">
        <v>130</v>
      </c>
      <c r="F120" s="196" t="s">
        <v>130</v>
      </c>
      <c r="G120" s="196" t="s">
        <v>130</v>
      </c>
      <c r="H120" s="196" t="s">
        <v>130</v>
      </c>
      <c r="I120" s="196" t="s">
        <v>130</v>
      </c>
      <c r="J120" s="437" t="s">
        <v>130</v>
      </c>
      <c r="K120" s="437">
        <v>3</v>
      </c>
      <c r="L120" s="515">
        <v>4</v>
      </c>
      <c r="M120" s="515">
        <v>6</v>
      </c>
      <c r="N120" s="515">
        <v>6</v>
      </c>
      <c r="O120" s="516">
        <v>6</v>
      </c>
      <c r="P120" s="516">
        <v>5</v>
      </c>
      <c r="Q120" s="516">
        <v>5</v>
      </c>
      <c r="R120" s="516">
        <v>7</v>
      </c>
      <c r="S120" s="520">
        <f>SUM(C120:R120)</f>
        <v>42</v>
      </c>
      <c r="T120" s="504"/>
      <c r="U120" s="437"/>
      <c r="V120" s="437"/>
      <c r="W120" s="139"/>
    </row>
    <row r="121" ht="23.25" customHeight="1" spans="2:23">
      <c r="B121" s="505" t="s">
        <v>534</v>
      </c>
      <c r="C121" s="196" t="s">
        <v>130</v>
      </c>
      <c r="D121" s="196" t="s">
        <v>130</v>
      </c>
      <c r="E121" s="196" t="s">
        <v>130</v>
      </c>
      <c r="F121" s="196" t="s">
        <v>130</v>
      </c>
      <c r="G121" s="196" t="s">
        <v>130</v>
      </c>
      <c r="H121" s="196" t="s">
        <v>130</v>
      </c>
      <c r="I121" s="196" t="s">
        <v>130</v>
      </c>
      <c r="J121" s="437" t="s">
        <v>130</v>
      </c>
      <c r="K121" s="437">
        <v>1</v>
      </c>
      <c r="L121" s="515">
        <v>4</v>
      </c>
      <c r="M121" s="515">
        <v>7</v>
      </c>
      <c r="N121" s="515">
        <v>2</v>
      </c>
      <c r="O121" s="516">
        <v>2</v>
      </c>
      <c r="P121" s="516">
        <v>2</v>
      </c>
      <c r="Q121" s="516">
        <v>3</v>
      </c>
      <c r="R121" s="516">
        <v>4</v>
      </c>
      <c r="S121" s="520">
        <f>SUM(C121:R121)</f>
        <v>25</v>
      </c>
      <c r="T121" s="504"/>
      <c r="U121" s="437"/>
      <c r="V121" s="437"/>
      <c r="W121" s="139"/>
    </row>
    <row r="122" ht="23.25" customHeight="1" spans="2:23">
      <c r="B122" s="505" t="s">
        <v>535</v>
      </c>
      <c r="C122" s="196" t="s">
        <v>130</v>
      </c>
      <c r="D122" s="196" t="s">
        <v>130</v>
      </c>
      <c r="E122" s="196" t="s">
        <v>130</v>
      </c>
      <c r="F122" s="196" t="s">
        <v>130</v>
      </c>
      <c r="G122" s="196" t="s">
        <v>130</v>
      </c>
      <c r="H122" s="196" t="s">
        <v>130</v>
      </c>
      <c r="I122" s="196" t="s">
        <v>130</v>
      </c>
      <c r="J122" s="437" t="s">
        <v>130</v>
      </c>
      <c r="K122" s="437">
        <v>3</v>
      </c>
      <c r="L122" s="515">
        <v>2</v>
      </c>
      <c r="M122" s="515">
        <v>7</v>
      </c>
      <c r="N122" s="515">
        <v>6</v>
      </c>
      <c r="O122" s="516">
        <v>6</v>
      </c>
      <c r="P122" s="516">
        <v>4</v>
      </c>
      <c r="Q122" s="516">
        <v>0</v>
      </c>
      <c r="R122" s="516">
        <v>0</v>
      </c>
      <c r="S122" s="520">
        <f>SUM(C122:R122)</f>
        <v>28</v>
      </c>
      <c r="T122" s="504"/>
      <c r="U122" s="437"/>
      <c r="V122" s="437"/>
      <c r="W122" s="139"/>
    </row>
    <row r="123" customFormat="1" ht="23.25" customHeight="1" spans="2:23">
      <c r="B123" s="505" t="s">
        <v>536</v>
      </c>
      <c r="C123" s="196" t="s">
        <v>130</v>
      </c>
      <c r="D123" s="196" t="s">
        <v>130</v>
      </c>
      <c r="E123" s="196" t="s">
        <v>130</v>
      </c>
      <c r="F123" s="196" t="s">
        <v>130</v>
      </c>
      <c r="G123" s="196" t="s">
        <v>130</v>
      </c>
      <c r="H123" s="196" t="s">
        <v>130</v>
      </c>
      <c r="I123" s="196" t="s">
        <v>130</v>
      </c>
      <c r="J123" s="437" t="s">
        <v>130</v>
      </c>
      <c r="K123" s="437" t="s">
        <v>130</v>
      </c>
      <c r="L123" s="437" t="s">
        <v>130</v>
      </c>
      <c r="M123" s="437" t="s">
        <v>130</v>
      </c>
      <c r="N123" s="437" t="s">
        <v>130</v>
      </c>
      <c r="O123" s="437" t="s">
        <v>130</v>
      </c>
      <c r="P123" s="516">
        <v>0</v>
      </c>
      <c r="Q123" s="516">
        <v>0</v>
      </c>
      <c r="R123" s="516">
        <v>6</v>
      </c>
      <c r="S123" s="520">
        <f t="shared" ref="S120:S129" si="13">SUM(C123:R123)</f>
        <v>6</v>
      </c>
      <c r="T123" s="504"/>
      <c r="U123" s="437"/>
      <c r="V123" s="437"/>
      <c r="W123" s="139"/>
    </row>
    <row r="124" customFormat="1" ht="23.25" customHeight="1" spans="2:23">
      <c r="B124" s="505" t="s">
        <v>537</v>
      </c>
      <c r="C124" s="196" t="s">
        <v>130</v>
      </c>
      <c r="D124" s="196" t="s">
        <v>130</v>
      </c>
      <c r="E124" s="196" t="s">
        <v>130</v>
      </c>
      <c r="F124" s="196" t="s">
        <v>130</v>
      </c>
      <c r="G124" s="196" t="s">
        <v>130</v>
      </c>
      <c r="H124" s="196" t="s">
        <v>130</v>
      </c>
      <c r="I124" s="196" t="s">
        <v>130</v>
      </c>
      <c r="J124" s="196" t="s">
        <v>130</v>
      </c>
      <c r="K124" s="196" t="s">
        <v>130</v>
      </c>
      <c r="L124" s="196" t="s">
        <v>130</v>
      </c>
      <c r="M124" s="196" t="s">
        <v>130</v>
      </c>
      <c r="N124" s="196" t="s">
        <v>130</v>
      </c>
      <c r="O124" s="196" t="s">
        <v>130</v>
      </c>
      <c r="P124" s="196" t="s">
        <v>130</v>
      </c>
      <c r="Q124" s="516">
        <v>2</v>
      </c>
      <c r="R124" s="516">
        <v>0</v>
      </c>
      <c r="S124" s="520">
        <f t="shared" si="13"/>
        <v>2</v>
      </c>
      <c r="T124" s="504"/>
      <c r="U124" s="437"/>
      <c r="V124" s="437"/>
      <c r="W124" s="139"/>
    </row>
    <row r="125" ht="23.25" customHeight="1" spans="2:23">
      <c r="B125" s="505" t="s">
        <v>538</v>
      </c>
      <c r="C125" s="196" t="s">
        <v>130</v>
      </c>
      <c r="D125" s="196" t="s">
        <v>130</v>
      </c>
      <c r="E125" s="196" t="s">
        <v>130</v>
      </c>
      <c r="F125" s="196" t="s">
        <v>130</v>
      </c>
      <c r="G125" s="196" t="s">
        <v>130</v>
      </c>
      <c r="H125" s="196" t="s">
        <v>130</v>
      </c>
      <c r="I125" s="196" t="s">
        <v>130</v>
      </c>
      <c r="J125" s="437" t="s">
        <v>130</v>
      </c>
      <c r="K125" s="437">
        <v>10</v>
      </c>
      <c r="L125" s="515">
        <v>10</v>
      </c>
      <c r="M125" s="515">
        <v>13</v>
      </c>
      <c r="N125" s="515">
        <v>13</v>
      </c>
      <c r="O125" s="516">
        <v>11</v>
      </c>
      <c r="P125" s="516">
        <v>8</v>
      </c>
      <c r="Q125" s="516">
        <v>9</v>
      </c>
      <c r="R125" s="516">
        <v>8</v>
      </c>
      <c r="S125" s="520">
        <f t="shared" si="13"/>
        <v>82</v>
      </c>
      <c r="T125" s="504"/>
      <c r="U125" s="437"/>
      <c r="V125" s="437"/>
      <c r="W125" s="139"/>
    </row>
    <row r="126" ht="23.25" customHeight="1" spans="2:23">
      <c r="B126" s="505" t="s">
        <v>539</v>
      </c>
      <c r="C126" s="196" t="s">
        <v>130</v>
      </c>
      <c r="D126" s="196" t="s">
        <v>130</v>
      </c>
      <c r="E126" s="196" t="s">
        <v>130</v>
      </c>
      <c r="F126" s="196" t="s">
        <v>130</v>
      </c>
      <c r="G126" s="196" t="s">
        <v>130</v>
      </c>
      <c r="H126" s="196" t="s">
        <v>130</v>
      </c>
      <c r="I126" s="196" t="s">
        <v>130</v>
      </c>
      <c r="J126" s="437" t="s">
        <v>130</v>
      </c>
      <c r="K126" s="437" t="s">
        <v>130</v>
      </c>
      <c r="L126" s="515" t="s">
        <v>130</v>
      </c>
      <c r="M126" s="515" t="s">
        <v>130</v>
      </c>
      <c r="N126" s="515">
        <v>1</v>
      </c>
      <c r="O126" s="516">
        <v>0</v>
      </c>
      <c r="P126" s="516">
        <v>0</v>
      </c>
      <c r="Q126" s="516">
        <v>0</v>
      </c>
      <c r="R126" s="516">
        <v>0</v>
      </c>
      <c r="S126" s="520">
        <f t="shared" si="13"/>
        <v>1</v>
      </c>
      <c r="T126" s="504"/>
      <c r="U126" s="437"/>
      <c r="V126" s="437"/>
      <c r="W126" s="139"/>
    </row>
    <row r="127" ht="23.25" customHeight="1" spans="2:23">
      <c r="B127" s="505" t="s">
        <v>540</v>
      </c>
      <c r="C127" s="196" t="s">
        <v>130</v>
      </c>
      <c r="D127" s="196" t="s">
        <v>130</v>
      </c>
      <c r="E127" s="196" t="s">
        <v>130</v>
      </c>
      <c r="F127" s="196" t="s">
        <v>130</v>
      </c>
      <c r="G127" s="196" t="s">
        <v>130</v>
      </c>
      <c r="H127" s="196" t="s">
        <v>130</v>
      </c>
      <c r="I127" s="196" t="s">
        <v>130</v>
      </c>
      <c r="J127" s="196" t="s">
        <v>130</v>
      </c>
      <c r="K127" s="196" t="s">
        <v>130</v>
      </c>
      <c r="L127" s="196" t="s">
        <v>130</v>
      </c>
      <c r="M127" s="196" t="s">
        <v>130</v>
      </c>
      <c r="N127" s="196" t="s">
        <v>130</v>
      </c>
      <c r="O127" s="516">
        <v>0</v>
      </c>
      <c r="P127" s="516">
        <v>8</v>
      </c>
      <c r="Q127" s="516">
        <v>7</v>
      </c>
      <c r="R127" s="516">
        <v>7</v>
      </c>
      <c r="S127" s="520">
        <f t="shared" si="13"/>
        <v>22</v>
      </c>
      <c r="T127" s="504"/>
      <c r="U127" s="437"/>
      <c r="V127" s="437"/>
      <c r="W127" s="139"/>
    </row>
    <row r="128" ht="23.25" customHeight="1" spans="2:23">
      <c r="B128" s="505" t="s">
        <v>541</v>
      </c>
      <c r="C128" s="196" t="s">
        <v>130</v>
      </c>
      <c r="D128" s="196" t="s">
        <v>130</v>
      </c>
      <c r="E128" s="196" t="s">
        <v>130</v>
      </c>
      <c r="F128" s="196" t="s">
        <v>130</v>
      </c>
      <c r="G128" s="196" t="s">
        <v>130</v>
      </c>
      <c r="H128" s="196" t="s">
        <v>130</v>
      </c>
      <c r="I128" s="196" t="s">
        <v>130</v>
      </c>
      <c r="J128" s="196" t="s">
        <v>130</v>
      </c>
      <c r="K128" s="196" t="s">
        <v>130</v>
      </c>
      <c r="L128" s="196" t="s">
        <v>130</v>
      </c>
      <c r="M128" s="196" t="s">
        <v>130</v>
      </c>
      <c r="N128" s="196" t="s">
        <v>130</v>
      </c>
      <c r="O128" s="516">
        <v>0</v>
      </c>
      <c r="P128" s="516">
        <v>6</v>
      </c>
      <c r="Q128" s="516">
        <v>3</v>
      </c>
      <c r="R128" s="516">
        <v>2</v>
      </c>
      <c r="S128" s="520">
        <f t="shared" si="13"/>
        <v>11</v>
      </c>
      <c r="T128" s="504"/>
      <c r="U128" s="437"/>
      <c r="V128" s="437"/>
      <c r="W128" s="139"/>
    </row>
    <row r="129" ht="23.25" customHeight="1" spans="2:23">
      <c r="B129" s="507" t="s">
        <v>529</v>
      </c>
      <c r="C129" s="525">
        <f>SUM(C119:C128)</f>
        <v>0</v>
      </c>
      <c r="D129" s="525">
        <f t="shared" ref="D129:R129" si="14">SUM(D119:D128)</f>
        <v>0</v>
      </c>
      <c r="E129" s="525">
        <f t="shared" si="14"/>
        <v>0</v>
      </c>
      <c r="F129" s="525">
        <f t="shared" si="14"/>
        <v>0</v>
      </c>
      <c r="G129" s="525">
        <f t="shared" si="14"/>
        <v>0</v>
      </c>
      <c r="H129" s="525">
        <f t="shared" si="14"/>
        <v>0</v>
      </c>
      <c r="I129" s="525">
        <f t="shared" si="14"/>
        <v>0</v>
      </c>
      <c r="J129" s="525">
        <f t="shared" si="14"/>
        <v>0</v>
      </c>
      <c r="K129" s="525">
        <f t="shared" si="14"/>
        <v>19</v>
      </c>
      <c r="L129" s="525">
        <f t="shared" si="14"/>
        <v>22</v>
      </c>
      <c r="M129" s="525">
        <f t="shared" si="14"/>
        <v>37</v>
      </c>
      <c r="N129" s="525">
        <f t="shared" si="14"/>
        <v>30</v>
      </c>
      <c r="O129" s="160">
        <f t="shared" si="14"/>
        <v>27</v>
      </c>
      <c r="P129" s="160">
        <f t="shared" si="14"/>
        <v>34</v>
      </c>
      <c r="Q129" s="160">
        <f t="shared" si="14"/>
        <v>29</v>
      </c>
      <c r="R129" s="160">
        <f t="shared" si="14"/>
        <v>34</v>
      </c>
      <c r="S129" s="526">
        <f t="shared" si="13"/>
        <v>232</v>
      </c>
      <c r="T129" s="87"/>
      <c r="U129" s="87"/>
      <c r="V129" s="87"/>
      <c r="W129" s="139"/>
    </row>
    <row r="130" spans="2:23">
      <c r="B130" s="35" t="s">
        <v>134</v>
      </c>
      <c r="C130" s="196"/>
      <c r="D130" s="436"/>
      <c r="E130" s="436"/>
      <c r="F130" s="436"/>
      <c r="G130" s="436"/>
      <c r="H130" s="436"/>
      <c r="I130" s="436"/>
      <c r="J130" s="436"/>
      <c r="K130" s="436"/>
      <c r="L130" s="436"/>
      <c r="M130" s="436"/>
      <c r="N130" s="436"/>
      <c r="O130" s="436"/>
      <c r="P130" s="436"/>
      <c r="Q130" s="436"/>
      <c r="R130" s="436"/>
      <c r="S130" s="436"/>
      <c r="T130" s="436"/>
      <c r="U130" s="436"/>
      <c r="V130" s="436"/>
      <c r="W130" s="139"/>
    </row>
    <row r="131" spans="2:23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139"/>
    </row>
    <row r="132" spans="2:23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139"/>
    </row>
    <row r="133" spans="2:23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139"/>
    </row>
    <row r="134" spans="2:23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139"/>
    </row>
    <row r="135" spans="2:23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139"/>
    </row>
    <row r="136" spans="2:23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139"/>
    </row>
    <row r="137" spans="2:23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139"/>
    </row>
    <row r="138" spans="2:23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139"/>
    </row>
    <row r="139" spans="2:23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139"/>
    </row>
    <row r="140" spans="2:23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139"/>
    </row>
    <row r="141" spans="2:23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139"/>
    </row>
    <row r="142" spans="2:23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139"/>
    </row>
    <row r="143" spans="2:23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139"/>
    </row>
    <row r="144" spans="2:23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139"/>
    </row>
    <row r="145" spans="2:23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139"/>
    </row>
    <row r="146" spans="2:23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139"/>
    </row>
    <row r="147" spans="2:23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139"/>
    </row>
    <row r="148" spans="2:23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139"/>
    </row>
    <row r="149" spans="2:23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139"/>
    </row>
    <row r="150" spans="2:23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139"/>
    </row>
    <row r="151" spans="2:23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139"/>
    </row>
    <row r="152" spans="2:23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139"/>
    </row>
    <row r="153" spans="2:23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139"/>
    </row>
    <row r="154" spans="2:23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139"/>
    </row>
    <row r="155" spans="2:23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139"/>
    </row>
    <row r="156" spans="2:23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139"/>
    </row>
    <row r="157" spans="2:23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139"/>
    </row>
    <row r="158" spans="2:23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139"/>
    </row>
    <row r="159" spans="2:23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139"/>
    </row>
    <row r="160" spans="2:23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139"/>
    </row>
    <row r="161" spans="2:23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139"/>
    </row>
    <row r="162" spans="2:23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139"/>
    </row>
    <row r="163" spans="2:23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139"/>
    </row>
    <row r="164" spans="2:23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139"/>
    </row>
    <row r="165" spans="2:23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139"/>
    </row>
    <row r="166" spans="2:23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139"/>
    </row>
    <row r="167" spans="2:23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139"/>
    </row>
    <row r="168" spans="2:22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</row>
    <row r="169" spans="2:22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</row>
    <row r="170" spans="2:22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</row>
    <row r="171" spans="2:22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</row>
    <row r="172" spans="2:22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</row>
    <row r="173" spans="2:22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</row>
    <row r="174" spans="2:22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</row>
    <row r="175" spans="2:22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</row>
    <row r="176" spans="2:22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</row>
    <row r="177" spans="2:22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</row>
    <row r="178" spans="2:22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</row>
    <row r="179" spans="2:22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</row>
    <row r="180" spans="2:22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</row>
    <row r="181" spans="2:22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</row>
    <row r="182" spans="2:22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</row>
    <row r="183" spans="2:22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</row>
    <row r="184" spans="2:22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</row>
    <row r="185" spans="2:22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</row>
    <row r="186" spans="2:22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</row>
    <row r="187" spans="2:22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</row>
    <row r="188" spans="2:22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</row>
  </sheetData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U242"/>
  <sheetViews>
    <sheetView showGridLines="0" zoomScale="70" zoomScaleNormal="70" workbookViewId="0">
      <selection activeCell="S100" sqref="S100"/>
    </sheetView>
  </sheetViews>
  <sheetFormatPr defaultColWidth="0" defaultRowHeight="15"/>
  <cols>
    <col min="1" max="1" width="2.71428571428571" customWidth="1"/>
    <col min="2" max="2" width="48.7142857142857" customWidth="1"/>
    <col min="3" max="18" width="13.7142857142857" customWidth="1"/>
    <col min="19" max="19" width="17.7142857142857" customWidth="1"/>
    <col min="20" max="20" width="9.14285714285714" customWidth="1"/>
    <col min="21" max="21" width="8.57142857142857" customWidth="1"/>
    <col min="22" max="16384" width="9.14285714285714" hidden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</row>
    <row r="4" customHeight="1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5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"/>
    </row>
    <row r="11" ht="23.25" customHeight="1"/>
    <row r="12" ht="23.25" customHeight="1" spans="2:21">
      <c r="B12" s="805" t="s">
        <v>124</v>
      </c>
      <c r="C12" s="497"/>
      <c r="D12" s="806"/>
      <c r="E12" s="807"/>
      <c r="F12" s="807"/>
      <c r="G12" s="808"/>
      <c r="H12" s="809"/>
      <c r="I12" s="809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9"/>
      <c r="U12" s="399"/>
    </row>
    <row r="13" ht="25" customHeight="1" spans="2:21">
      <c r="B13" s="178" t="s">
        <v>125</v>
      </c>
      <c r="C13" s="810">
        <v>2006</v>
      </c>
      <c r="D13" s="810">
        <v>2007</v>
      </c>
      <c r="E13" s="810">
        <v>2008</v>
      </c>
      <c r="F13" s="810">
        <v>2009</v>
      </c>
      <c r="G13" s="810">
        <v>2010</v>
      </c>
      <c r="H13" s="810">
        <v>2011</v>
      </c>
      <c r="I13" s="810">
        <v>2012</v>
      </c>
      <c r="J13" s="810">
        <v>2013</v>
      </c>
      <c r="K13" s="823">
        <v>2014</v>
      </c>
      <c r="L13" s="823">
        <v>2015</v>
      </c>
      <c r="M13" s="810">
        <v>2016</v>
      </c>
      <c r="N13" s="810">
        <v>2017</v>
      </c>
      <c r="O13" s="821">
        <v>2018</v>
      </c>
      <c r="P13" s="393">
        <v>2019</v>
      </c>
      <c r="Q13" s="825">
        <v>2020</v>
      </c>
      <c r="R13" s="393">
        <v>2021</v>
      </c>
      <c r="S13" s="393" t="s">
        <v>126</v>
      </c>
      <c r="T13" s="399"/>
      <c r="U13" s="399"/>
    </row>
    <row r="14" ht="23.25" customHeight="1" spans="2:21">
      <c r="B14" s="145" t="s">
        <v>4</v>
      </c>
      <c r="C14" s="156">
        <v>8</v>
      </c>
      <c r="D14" s="156">
        <v>8</v>
      </c>
      <c r="E14" s="156">
        <v>12</v>
      </c>
      <c r="F14" s="156">
        <v>15</v>
      </c>
      <c r="G14" s="156">
        <v>33</v>
      </c>
      <c r="H14" s="175">
        <v>45</v>
      </c>
      <c r="I14" s="175">
        <v>35</v>
      </c>
      <c r="J14" s="175">
        <v>54</v>
      </c>
      <c r="K14" s="175">
        <v>77</v>
      </c>
      <c r="L14" s="175">
        <v>90</v>
      </c>
      <c r="M14" s="175">
        <v>87</v>
      </c>
      <c r="N14" s="175">
        <v>93</v>
      </c>
      <c r="O14" s="175">
        <v>81</v>
      </c>
      <c r="P14" s="175">
        <v>114</v>
      </c>
      <c r="Q14" s="826">
        <v>116</v>
      </c>
      <c r="R14" s="175">
        <v>132</v>
      </c>
      <c r="S14" s="827">
        <f t="shared" ref="S14:S21" si="0">IF(ISERROR(R14/C14-1),"-",(R14/C14-1))</f>
        <v>15.5</v>
      </c>
      <c r="T14" s="399"/>
      <c r="U14" s="399"/>
    </row>
    <row r="15" ht="23.25" customHeight="1" spans="2:21">
      <c r="B15" s="145" t="s">
        <v>3</v>
      </c>
      <c r="C15" s="156">
        <v>47</v>
      </c>
      <c r="D15" s="156">
        <v>70</v>
      </c>
      <c r="E15" s="156">
        <v>88</v>
      </c>
      <c r="F15" s="156">
        <v>151</v>
      </c>
      <c r="G15" s="156">
        <v>165</v>
      </c>
      <c r="H15" s="175">
        <v>256</v>
      </c>
      <c r="I15" s="175">
        <v>280</v>
      </c>
      <c r="J15" s="175">
        <v>291</v>
      </c>
      <c r="K15" s="175">
        <v>324</v>
      </c>
      <c r="L15" s="175">
        <v>305</v>
      </c>
      <c r="M15" s="175">
        <v>378</v>
      </c>
      <c r="N15" s="175">
        <v>379</v>
      </c>
      <c r="O15" s="175">
        <v>359</v>
      </c>
      <c r="P15" s="175">
        <v>397</v>
      </c>
      <c r="Q15" s="826">
        <v>397</v>
      </c>
      <c r="R15" s="175">
        <v>356</v>
      </c>
      <c r="S15" s="827">
        <f t="shared" si="0"/>
        <v>6.57446808510638</v>
      </c>
      <c r="T15" s="399"/>
      <c r="U15" s="399"/>
    </row>
    <row r="16" ht="23.25" customHeight="1" spans="2:21">
      <c r="B16" s="145" t="s">
        <v>127</v>
      </c>
      <c r="C16" s="156">
        <v>0</v>
      </c>
      <c r="D16" s="632">
        <v>70</v>
      </c>
      <c r="E16" s="632">
        <v>90</v>
      </c>
      <c r="F16" s="632">
        <v>115</v>
      </c>
      <c r="G16" s="632">
        <v>108</v>
      </c>
      <c r="H16" s="811">
        <v>74</v>
      </c>
      <c r="I16" s="811">
        <v>74</v>
      </c>
      <c r="J16" s="811">
        <v>400</v>
      </c>
      <c r="K16" s="811">
        <v>528</v>
      </c>
      <c r="L16" s="175">
        <v>0</v>
      </c>
      <c r="M16" s="175">
        <v>0</v>
      </c>
      <c r="N16" s="175">
        <v>418</v>
      </c>
      <c r="O16" s="175">
        <v>24</v>
      </c>
      <c r="P16" s="175">
        <v>0</v>
      </c>
      <c r="Q16" s="175">
        <v>0</v>
      </c>
      <c r="R16" s="175">
        <v>0</v>
      </c>
      <c r="S16" s="827" t="str">
        <f t="shared" si="0"/>
        <v>-</v>
      </c>
      <c r="T16" s="399"/>
      <c r="U16" s="399"/>
    </row>
    <row r="17" ht="23.25" customHeight="1" spans="2:21">
      <c r="B17" s="145" t="s">
        <v>128</v>
      </c>
      <c r="C17" s="156">
        <v>14</v>
      </c>
      <c r="D17" s="156">
        <v>0</v>
      </c>
      <c r="E17" s="156">
        <v>0</v>
      </c>
      <c r="F17" s="156">
        <v>0</v>
      </c>
      <c r="G17" s="156">
        <v>40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300</v>
      </c>
      <c r="S17" s="827">
        <f t="shared" si="0"/>
        <v>20.4285714285714</v>
      </c>
      <c r="T17" s="399"/>
      <c r="U17" s="399"/>
    </row>
    <row r="18" ht="23.25" customHeight="1" spans="2:21">
      <c r="B18" s="145" t="s">
        <v>129</v>
      </c>
      <c r="C18" s="156" t="s">
        <v>130</v>
      </c>
      <c r="D18" s="156" t="s">
        <v>130</v>
      </c>
      <c r="E18" s="156" t="s">
        <v>130</v>
      </c>
      <c r="F18" s="156" t="s">
        <v>130</v>
      </c>
      <c r="G18" s="156">
        <v>10</v>
      </c>
      <c r="H18" s="175">
        <v>14</v>
      </c>
      <c r="I18" s="175">
        <v>12</v>
      </c>
      <c r="J18" s="175">
        <v>14</v>
      </c>
      <c r="K18" s="175">
        <v>14</v>
      </c>
      <c r="L18" s="175">
        <v>12</v>
      </c>
      <c r="M18" s="175">
        <v>20</v>
      </c>
      <c r="N18" s="175">
        <v>20</v>
      </c>
      <c r="O18" s="175">
        <v>16</v>
      </c>
      <c r="P18" s="175">
        <v>18</v>
      </c>
      <c r="Q18" s="175">
        <v>18</v>
      </c>
      <c r="R18" s="175">
        <v>18</v>
      </c>
      <c r="S18" s="827" t="str">
        <f t="shared" si="0"/>
        <v>-</v>
      </c>
      <c r="T18" s="399"/>
      <c r="U18" s="399"/>
    </row>
    <row r="19" ht="23.25" customHeight="1" spans="2:21">
      <c r="B19" s="145" t="s">
        <v>131</v>
      </c>
      <c r="C19" s="156" t="s">
        <v>130</v>
      </c>
      <c r="D19" s="156" t="s">
        <v>130</v>
      </c>
      <c r="E19" s="156" t="s">
        <v>130</v>
      </c>
      <c r="F19" s="156" t="s">
        <v>130</v>
      </c>
      <c r="G19" s="156">
        <v>8</v>
      </c>
      <c r="H19" s="175">
        <v>10</v>
      </c>
      <c r="I19" s="175">
        <v>10</v>
      </c>
      <c r="J19" s="175">
        <v>10</v>
      </c>
      <c r="K19" s="175">
        <v>12</v>
      </c>
      <c r="L19" s="175">
        <v>12</v>
      </c>
      <c r="M19" s="175">
        <v>12</v>
      </c>
      <c r="N19" s="175">
        <v>12</v>
      </c>
      <c r="O19" s="175">
        <v>20</v>
      </c>
      <c r="P19" s="175">
        <v>20</v>
      </c>
      <c r="Q19" s="175">
        <v>20</v>
      </c>
      <c r="R19" s="175">
        <v>20</v>
      </c>
      <c r="S19" s="827" t="str">
        <f t="shared" si="0"/>
        <v>-</v>
      </c>
      <c r="T19" s="399"/>
      <c r="U19" s="399"/>
    </row>
    <row r="20" ht="23.25" customHeight="1" spans="2:21">
      <c r="B20" s="220" t="s">
        <v>132</v>
      </c>
      <c r="C20" s="158" t="s">
        <v>130</v>
      </c>
      <c r="D20" s="158" t="s">
        <v>130</v>
      </c>
      <c r="E20" s="158" t="s">
        <v>130</v>
      </c>
      <c r="F20" s="158" t="s">
        <v>130</v>
      </c>
      <c r="G20" s="158" t="s">
        <v>130</v>
      </c>
      <c r="H20" s="158" t="s">
        <v>130</v>
      </c>
      <c r="I20" s="158" t="s">
        <v>130</v>
      </c>
      <c r="J20" s="158" t="s">
        <v>130</v>
      </c>
      <c r="K20" s="158" t="s">
        <v>130</v>
      </c>
      <c r="L20" s="158" t="s">
        <v>130</v>
      </c>
      <c r="M20" s="158" t="s">
        <v>130</v>
      </c>
      <c r="N20" s="158" t="s">
        <v>130</v>
      </c>
      <c r="O20" s="158">
        <v>6</v>
      </c>
      <c r="P20" s="177">
        <v>6</v>
      </c>
      <c r="Q20" s="177">
        <v>6</v>
      </c>
      <c r="R20" s="177">
        <v>6</v>
      </c>
      <c r="S20" s="827" t="str">
        <f t="shared" si="0"/>
        <v>-</v>
      </c>
      <c r="T20" s="399"/>
      <c r="U20" s="399"/>
    </row>
    <row r="21" ht="23.25" customHeight="1" spans="2:21">
      <c r="B21" s="812" t="s">
        <v>133</v>
      </c>
      <c r="C21" s="813">
        <f>SUM(C14:C20)</f>
        <v>69</v>
      </c>
      <c r="D21" s="813">
        <f t="shared" ref="D21:R21" si="1">SUM(D14:D20)</f>
        <v>148</v>
      </c>
      <c r="E21" s="813">
        <f t="shared" si="1"/>
        <v>190</v>
      </c>
      <c r="F21" s="813">
        <f t="shared" si="1"/>
        <v>281</v>
      </c>
      <c r="G21" s="813">
        <f t="shared" si="1"/>
        <v>364</v>
      </c>
      <c r="H21" s="813">
        <f t="shared" si="1"/>
        <v>399</v>
      </c>
      <c r="I21" s="813">
        <f t="shared" si="1"/>
        <v>411</v>
      </c>
      <c r="J21" s="813">
        <f t="shared" si="1"/>
        <v>769</v>
      </c>
      <c r="K21" s="813">
        <f t="shared" si="1"/>
        <v>955</v>
      </c>
      <c r="L21" s="813">
        <f t="shared" si="1"/>
        <v>419</v>
      </c>
      <c r="M21" s="813">
        <f t="shared" si="1"/>
        <v>497</v>
      </c>
      <c r="N21" s="813">
        <f t="shared" si="1"/>
        <v>922</v>
      </c>
      <c r="O21" s="822">
        <f t="shared" si="1"/>
        <v>506</v>
      </c>
      <c r="P21" s="822">
        <f t="shared" si="1"/>
        <v>555</v>
      </c>
      <c r="Q21" s="822">
        <f t="shared" si="1"/>
        <v>557</v>
      </c>
      <c r="R21" s="822">
        <f t="shared" si="1"/>
        <v>832</v>
      </c>
      <c r="S21" s="828">
        <f t="shared" si="0"/>
        <v>11.0579710144928</v>
      </c>
      <c r="T21" s="399"/>
      <c r="U21" s="399"/>
    </row>
    <row r="22" ht="23.25" customHeight="1" spans="2:21">
      <c r="B22" s="814" t="s">
        <v>134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399"/>
      <c r="U22" s="399"/>
    </row>
    <row r="23" ht="23.25" customHeight="1" spans="1:21">
      <c r="A23" s="65"/>
      <c r="B23" s="815"/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5"/>
      <c r="S23" s="815"/>
      <c r="T23" s="815"/>
      <c r="U23" s="399"/>
    </row>
    <row r="24" ht="23.25" customHeight="1" spans="1:21">
      <c r="A24" s="65"/>
      <c r="B24" s="816"/>
      <c r="C24" s="817"/>
      <c r="D24" s="295"/>
      <c r="E24" s="818"/>
      <c r="F24" s="817"/>
      <c r="G24" s="817"/>
      <c r="H24" s="819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399"/>
    </row>
    <row r="25" ht="23.25" customHeight="1" spans="1:21">
      <c r="A25" s="65"/>
      <c r="B25" s="805" t="s">
        <v>135</v>
      </c>
      <c r="C25" s="497"/>
      <c r="D25" s="806"/>
      <c r="E25" s="807"/>
      <c r="F25" s="807"/>
      <c r="G25" s="808"/>
      <c r="H25" s="809"/>
      <c r="I25" s="809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815"/>
      <c r="U25" s="399"/>
    </row>
    <row r="26" ht="25" customHeight="1" spans="1:21">
      <c r="A26" s="65"/>
      <c r="B26" s="178" t="s">
        <v>125</v>
      </c>
      <c r="C26" s="810">
        <v>2006</v>
      </c>
      <c r="D26" s="810">
        <v>2007</v>
      </c>
      <c r="E26" s="810">
        <v>2008</v>
      </c>
      <c r="F26" s="810">
        <v>2009</v>
      </c>
      <c r="G26" s="810">
        <v>2010</v>
      </c>
      <c r="H26" s="810">
        <v>2011</v>
      </c>
      <c r="I26" s="810">
        <v>2012</v>
      </c>
      <c r="J26" s="810">
        <v>2013</v>
      </c>
      <c r="K26" s="823">
        <v>2014</v>
      </c>
      <c r="L26" s="823">
        <v>2015</v>
      </c>
      <c r="M26" s="810">
        <v>2016</v>
      </c>
      <c r="N26" s="810">
        <v>2017</v>
      </c>
      <c r="O26" s="821">
        <v>2018</v>
      </c>
      <c r="P26" s="393">
        <v>2019</v>
      </c>
      <c r="Q26" s="825">
        <v>2020</v>
      </c>
      <c r="R26" s="393">
        <v>2021</v>
      </c>
      <c r="S26" s="393" t="s">
        <v>126</v>
      </c>
      <c r="T26" s="815"/>
      <c r="U26" s="399"/>
    </row>
    <row r="27" ht="23.25" customHeight="1" spans="1:21">
      <c r="A27" s="65"/>
      <c r="B27" s="145" t="s">
        <v>4</v>
      </c>
      <c r="C27" s="156">
        <v>8</v>
      </c>
      <c r="D27" s="156">
        <v>8</v>
      </c>
      <c r="E27" s="156">
        <v>12</v>
      </c>
      <c r="F27" s="156">
        <v>15</v>
      </c>
      <c r="G27" s="156">
        <v>29</v>
      </c>
      <c r="H27" s="175">
        <v>34</v>
      </c>
      <c r="I27" s="175">
        <v>35</v>
      </c>
      <c r="J27" s="175">
        <v>53</v>
      </c>
      <c r="K27" s="175">
        <v>74</v>
      </c>
      <c r="L27" s="175">
        <v>81</v>
      </c>
      <c r="M27" s="175">
        <v>70</v>
      </c>
      <c r="N27" s="175">
        <v>83</v>
      </c>
      <c r="O27" s="175">
        <v>68</v>
      </c>
      <c r="P27" s="175">
        <v>95</v>
      </c>
      <c r="Q27" s="826">
        <v>100</v>
      </c>
      <c r="R27" s="175">
        <v>109</v>
      </c>
      <c r="S27" s="827">
        <f t="shared" ref="S27:S34" si="2">IF(ISERROR(R27/C27-1),"-",(R27/C27-1))</f>
        <v>12.625</v>
      </c>
      <c r="T27" s="815"/>
      <c r="U27" s="399"/>
    </row>
    <row r="28" ht="23.25" customHeight="1" spans="1:21">
      <c r="A28" s="65"/>
      <c r="B28" s="145" t="s">
        <v>3</v>
      </c>
      <c r="C28" s="156">
        <v>46</v>
      </c>
      <c r="D28" s="156">
        <v>68</v>
      </c>
      <c r="E28" s="156">
        <v>83</v>
      </c>
      <c r="F28" s="156">
        <v>150</v>
      </c>
      <c r="G28" s="156">
        <v>160</v>
      </c>
      <c r="H28" s="175">
        <v>252</v>
      </c>
      <c r="I28" s="175">
        <v>259</v>
      </c>
      <c r="J28" s="175">
        <v>255</v>
      </c>
      <c r="K28" s="175">
        <v>291</v>
      </c>
      <c r="L28" s="175">
        <v>263</v>
      </c>
      <c r="M28" s="175">
        <v>291</v>
      </c>
      <c r="N28" s="175">
        <v>354</v>
      </c>
      <c r="O28" s="175">
        <v>294</v>
      </c>
      <c r="P28" s="175">
        <v>322</v>
      </c>
      <c r="Q28" s="826">
        <v>288</v>
      </c>
      <c r="R28" s="175">
        <v>293</v>
      </c>
      <c r="S28" s="827">
        <f t="shared" si="2"/>
        <v>5.3695652173913</v>
      </c>
      <c r="T28" s="815"/>
      <c r="U28" s="399"/>
    </row>
    <row r="29" ht="23.25" customHeight="1" spans="1:21">
      <c r="A29" s="65"/>
      <c r="B29" s="145" t="s">
        <v>127</v>
      </c>
      <c r="C29" s="156" t="s">
        <v>130</v>
      </c>
      <c r="D29" s="632">
        <v>70</v>
      </c>
      <c r="E29" s="632">
        <v>90</v>
      </c>
      <c r="F29" s="632">
        <v>105</v>
      </c>
      <c r="G29" s="632">
        <v>97</v>
      </c>
      <c r="H29" s="811">
        <v>68</v>
      </c>
      <c r="I29" s="811">
        <v>73</v>
      </c>
      <c r="J29" s="811">
        <v>374</v>
      </c>
      <c r="K29" s="811">
        <v>484</v>
      </c>
      <c r="L29" s="175">
        <v>0</v>
      </c>
      <c r="M29" s="175">
        <v>0</v>
      </c>
      <c r="N29" s="175">
        <v>401</v>
      </c>
      <c r="O29" s="175">
        <v>23</v>
      </c>
      <c r="P29" s="175">
        <v>0</v>
      </c>
      <c r="Q29" s="175">
        <v>0</v>
      </c>
      <c r="R29" s="175">
        <v>0</v>
      </c>
      <c r="S29" s="827" t="str">
        <f t="shared" si="2"/>
        <v>-</v>
      </c>
      <c r="T29" s="815"/>
      <c r="U29" s="399"/>
    </row>
    <row r="30" ht="23.25" customHeight="1" spans="1:21">
      <c r="A30" s="65"/>
      <c r="B30" s="145" t="s">
        <v>128</v>
      </c>
      <c r="C30" s="156">
        <v>14</v>
      </c>
      <c r="D30" s="156">
        <v>0</v>
      </c>
      <c r="E30" s="156">
        <v>0</v>
      </c>
      <c r="F30" s="156">
        <v>0</v>
      </c>
      <c r="G30" s="156">
        <v>25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266</v>
      </c>
      <c r="S30" s="827">
        <f t="shared" si="2"/>
        <v>18</v>
      </c>
      <c r="T30" s="815"/>
      <c r="U30" s="399"/>
    </row>
    <row r="31" ht="23.25" customHeight="1" spans="1:21">
      <c r="A31" s="65"/>
      <c r="B31" s="145" t="s">
        <v>136</v>
      </c>
      <c r="C31" s="156" t="s">
        <v>130</v>
      </c>
      <c r="D31" s="156" t="s">
        <v>130</v>
      </c>
      <c r="E31" s="156" t="s">
        <v>130</v>
      </c>
      <c r="F31" s="156" t="s">
        <v>130</v>
      </c>
      <c r="G31" s="156">
        <v>7</v>
      </c>
      <c r="H31" s="175">
        <v>9</v>
      </c>
      <c r="I31" s="175">
        <v>13</v>
      </c>
      <c r="J31" s="175">
        <v>14</v>
      </c>
      <c r="K31" s="175">
        <v>14</v>
      </c>
      <c r="L31" s="175">
        <v>12</v>
      </c>
      <c r="M31" s="175">
        <v>19</v>
      </c>
      <c r="N31" s="175">
        <v>18</v>
      </c>
      <c r="O31" s="175">
        <v>18</v>
      </c>
      <c r="P31" s="175">
        <v>19</v>
      </c>
      <c r="Q31" s="175">
        <v>20</v>
      </c>
      <c r="R31" s="175">
        <v>14</v>
      </c>
      <c r="S31" s="827" t="str">
        <f t="shared" si="2"/>
        <v>-</v>
      </c>
      <c r="T31" s="815"/>
      <c r="U31" s="399"/>
    </row>
    <row r="32" ht="23.25" customHeight="1" spans="1:21">
      <c r="A32" s="65"/>
      <c r="B32" s="145" t="s">
        <v>131</v>
      </c>
      <c r="C32" s="156" t="s">
        <v>130</v>
      </c>
      <c r="D32" s="156" t="s">
        <v>130</v>
      </c>
      <c r="E32" s="156" t="s">
        <v>130</v>
      </c>
      <c r="F32" s="156" t="s">
        <v>130</v>
      </c>
      <c r="G32" s="156">
        <v>8</v>
      </c>
      <c r="H32" s="175">
        <v>10</v>
      </c>
      <c r="I32" s="175">
        <v>10</v>
      </c>
      <c r="J32" s="175">
        <v>10</v>
      </c>
      <c r="K32" s="175">
        <v>12</v>
      </c>
      <c r="L32" s="175">
        <v>12</v>
      </c>
      <c r="M32" s="175">
        <v>12</v>
      </c>
      <c r="N32" s="175">
        <v>12</v>
      </c>
      <c r="O32" s="175">
        <v>20</v>
      </c>
      <c r="P32" s="175">
        <v>20</v>
      </c>
      <c r="Q32" s="175">
        <v>20</v>
      </c>
      <c r="R32" s="175">
        <v>20</v>
      </c>
      <c r="S32" s="827" t="str">
        <f t="shared" si="2"/>
        <v>-</v>
      </c>
      <c r="T32" s="815"/>
      <c r="U32" s="399"/>
    </row>
    <row r="33" ht="23.25" customHeight="1" spans="1:21">
      <c r="A33" s="65"/>
      <c r="B33" s="220" t="s">
        <v>132</v>
      </c>
      <c r="C33" s="158" t="s">
        <v>130</v>
      </c>
      <c r="D33" s="158" t="s">
        <v>130</v>
      </c>
      <c r="E33" s="158" t="s">
        <v>130</v>
      </c>
      <c r="F33" s="158" t="s">
        <v>130</v>
      </c>
      <c r="G33" s="158" t="s">
        <v>130</v>
      </c>
      <c r="H33" s="158" t="s">
        <v>130</v>
      </c>
      <c r="I33" s="158" t="s">
        <v>130</v>
      </c>
      <c r="J33" s="158" t="s">
        <v>130</v>
      </c>
      <c r="K33" s="158" t="s">
        <v>130</v>
      </c>
      <c r="L33" s="158" t="s">
        <v>130</v>
      </c>
      <c r="M33" s="158" t="s">
        <v>130</v>
      </c>
      <c r="N33" s="158" t="s">
        <v>130</v>
      </c>
      <c r="O33" s="158">
        <v>6</v>
      </c>
      <c r="P33" s="177">
        <v>6</v>
      </c>
      <c r="Q33" s="177">
        <v>6</v>
      </c>
      <c r="R33" s="177">
        <v>6</v>
      </c>
      <c r="S33" s="827" t="str">
        <f t="shared" si="2"/>
        <v>-</v>
      </c>
      <c r="T33" s="815"/>
      <c r="U33" s="399"/>
    </row>
    <row r="34" ht="23.25" customHeight="1" spans="1:21">
      <c r="A34" s="65"/>
      <c r="B34" s="812" t="s">
        <v>133</v>
      </c>
      <c r="C34" s="813">
        <f>SUM(C27:C33)</f>
        <v>68</v>
      </c>
      <c r="D34" s="813">
        <f t="shared" ref="D34:R34" si="3">SUM(D27:D33)</f>
        <v>146</v>
      </c>
      <c r="E34" s="813">
        <f t="shared" si="3"/>
        <v>185</v>
      </c>
      <c r="F34" s="813">
        <f t="shared" si="3"/>
        <v>270</v>
      </c>
      <c r="G34" s="813">
        <f t="shared" si="3"/>
        <v>326</v>
      </c>
      <c r="H34" s="813">
        <f t="shared" si="3"/>
        <v>373</v>
      </c>
      <c r="I34" s="813">
        <f t="shared" si="3"/>
        <v>390</v>
      </c>
      <c r="J34" s="813">
        <f t="shared" si="3"/>
        <v>706</v>
      </c>
      <c r="K34" s="813">
        <f t="shared" si="3"/>
        <v>875</v>
      </c>
      <c r="L34" s="813">
        <f t="shared" si="3"/>
        <v>368</v>
      </c>
      <c r="M34" s="813">
        <f t="shared" si="3"/>
        <v>392</v>
      </c>
      <c r="N34" s="813">
        <f t="shared" si="3"/>
        <v>868</v>
      </c>
      <c r="O34" s="822">
        <f t="shared" si="3"/>
        <v>429</v>
      </c>
      <c r="P34" s="822">
        <f t="shared" si="3"/>
        <v>462</v>
      </c>
      <c r="Q34" s="822">
        <f t="shared" si="3"/>
        <v>434</v>
      </c>
      <c r="R34" s="822">
        <f t="shared" si="3"/>
        <v>708</v>
      </c>
      <c r="S34" s="828">
        <f t="shared" si="2"/>
        <v>9.41176470588235</v>
      </c>
      <c r="T34" s="815"/>
      <c r="U34" s="399"/>
    </row>
    <row r="35" ht="23.25" customHeight="1" spans="1:21">
      <c r="A35" s="65"/>
      <c r="B35" s="814" t="s">
        <v>134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815"/>
      <c r="U35" s="399"/>
    </row>
    <row r="36" ht="23.25" customHeight="1" spans="1:21">
      <c r="A36" s="65"/>
      <c r="B36" s="820" t="s">
        <v>137</v>
      </c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0"/>
      <c r="P36" s="820"/>
      <c r="Q36" s="820"/>
      <c r="R36" s="820"/>
      <c r="S36" s="820"/>
      <c r="T36" s="820"/>
      <c r="U36" s="820"/>
    </row>
    <row r="37" ht="23.25" customHeight="1" spans="1:21">
      <c r="A37" s="65"/>
      <c r="B37" s="820"/>
      <c r="C37" s="820"/>
      <c r="D37" s="820"/>
      <c r="E37" s="820"/>
      <c r="F37" s="820"/>
      <c r="G37" s="820"/>
      <c r="H37" s="820"/>
      <c r="I37" s="820"/>
      <c r="J37" s="820"/>
      <c r="K37" s="820"/>
      <c r="L37" s="820"/>
      <c r="M37" s="820"/>
      <c r="N37" s="820"/>
      <c r="O37" s="820"/>
      <c r="P37" s="820"/>
      <c r="Q37" s="820"/>
      <c r="R37" s="820"/>
      <c r="S37" s="820"/>
      <c r="T37" s="820"/>
      <c r="U37" s="820"/>
    </row>
    <row r="38" ht="23.25" customHeight="1" spans="1:21">
      <c r="A38" s="65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815"/>
      <c r="U38" s="399"/>
    </row>
    <row r="39" ht="23.25" customHeight="1" spans="1:21">
      <c r="A39" s="65"/>
      <c r="B39" s="805" t="s">
        <v>138</v>
      </c>
      <c r="C39" s="497"/>
      <c r="D39" s="806"/>
      <c r="E39" s="807"/>
      <c r="F39" s="807"/>
      <c r="G39" s="808"/>
      <c r="H39" s="809"/>
      <c r="I39" s="809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815"/>
      <c r="U39" s="399"/>
    </row>
    <row r="40" ht="27" customHeight="1" spans="1:21">
      <c r="A40" s="65"/>
      <c r="B40" s="178" t="s">
        <v>125</v>
      </c>
      <c r="C40" s="810">
        <v>2006</v>
      </c>
      <c r="D40" s="810">
        <v>2007</v>
      </c>
      <c r="E40" s="810">
        <v>2008</v>
      </c>
      <c r="F40" s="810">
        <v>2009</v>
      </c>
      <c r="G40" s="810">
        <v>2010</v>
      </c>
      <c r="H40" s="810">
        <v>2011</v>
      </c>
      <c r="I40" s="810">
        <v>2012</v>
      </c>
      <c r="J40" s="810">
        <v>2013</v>
      </c>
      <c r="K40" s="823">
        <v>2014</v>
      </c>
      <c r="L40" s="823">
        <v>2015</v>
      </c>
      <c r="M40" s="823">
        <v>2016</v>
      </c>
      <c r="N40" s="810">
        <v>2017</v>
      </c>
      <c r="O40" s="821">
        <v>2018</v>
      </c>
      <c r="P40" s="393">
        <v>2019</v>
      </c>
      <c r="Q40" s="825">
        <v>2020</v>
      </c>
      <c r="R40" s="393">
        <v>2021</v>
      </c>
      <c r="S40" s="393" t="s">
        <v>126</v>
      </c>
      <c r="T40" s="815"/>
      <c r="U40" s="399"/>
    </row>
    <row r="41" ht="23.25" customHeight="1" spans="1:21">
      <c r="A41" s="65"/>
      <c r="B41" s="145" t="s">
        <v>4</v>
      </c>
      <c r="C41" s="156">
        <v>2</v>
      </c>
      <c r="D41" s="156">
        <v>6</v>
      </c>
      <c r="E41" s="156">
        <v>6</v>
      </c>
      <c r="F41" s="156">
        <v>1</v>
      </c>
      <c r="G41" s="156">
        <v>9</v>
      </c>
      <c r="H41" s="175">
        <v>11</v>
      </c>
      <c r="I41" s="175">
        <v>15</v>
      </c>
      <c r="J41" s="175">
        <v>18</v>
      </c>
      <c r="K41" s="175">
        <v>24</v>
      </c>
      <c r="L41" s="175">
        <v>33</v>
      </c>
      <c r="M41" s="175">
        <v>36</v>
      </c>
      <c r="N41" s="175">
        <v>54</v>
      </c>
      <c r="O41" s="175">
        <v>58</v>
      </c>
      <c r="P41" s="175">
        <v>66</v>
      </c>
      <c r="Q41" s="826">
        <v>50</v>
      </c>
      <c r="R41" s="175">
        <v>85</v>
      </c>
      <c r="S41" s="827">
        <f>IF(ISERROR(R41/C41-1),"-",(R41/C41-1))</f>
        <v>41.5</v>
      </c>
      <c r="T41" s="815"/>
      <c r="U41" s="399"/>
    </row>
    <row r="42" ht="23.25" customHeight="1" spans="1:21">
      <c r="A42" s="65"/>
      <c r="B42" s="145" t="s">
        <v>3</v>
      </c>
      <c r="C42" s="156">
        <v>35</v>
      </c>
      <c r="D42" s="156">
        <v>33</v>
      </c>
      <c r="E42" s="156">
        <v>45</v>
      </c>
      <c r="F42" s="156">
        <v>60</v>
      </c>
      <c r="G42" s="156">
        <v>79</v>
      </c>
      <c r="H42" s="175">
        <v>145</v>
      </c>
      <c r="I42" s="175">
        <v>148</v>
      </c>
      <c r="J42" s="175">
        <v>219</v>
      </c>
      <c r="K42" s="175">
        <v>211</v>
      </c>
      <c r="L42" s="175">
        <v>209</v>
      </c>
      <c r="M42" s="175">
        <v>236</v>
      </c>
      <c r="N42" s="175">
        <v>205</v>
      </c>
      <c r="O42" s="175">
        <v>254</v>
      </c>
      <c r="P42" s="175">
        <v>280</v>
      </c>
      <c r="Q42" s="826">
        <v>208</v>
      </c>
      <c r="R42" s="175">
        <v>278</v>
      </c>
      <c r="S42" s="827">
        <f t="shared" ref="S41:S48" si="4">IF(ISERROR(R42/C42-1),"-",(R42/C42-1))</f>
        <v>6.94285714285714</v>
      </c>
      <c r="T42" s="815"/>
      <c r="U42" s="399"/>
    </row>
    <row r="43" ht="23.25" customHeight="1" spans="1:21">
      <c r="A43" s="65"/>
      <c r="B43" s="145" t="s">
        <v>127</v>
      </c>
      <c r="C43" s="156">
        <v>12</v>
      </c>
      <c r="D43" s="632">
        <v>40</v>
      </c>
      <c r="E43" s="632">
        <v>28</v>
      </c>
      <c r="F43" s="632">
        <v>54</v>
      </c>
      <c r="G43" s="632">
        <v>99</v>
      </c>
      <c r="H43" s="811">
        <v>82</v>
      </c>
      <c r="I43" s="811">
        <v>51</v>
      </c>
      <c r="J43" s="811">
        <v>58</v>
      </c>
      <c r="K43" s="811">
        <v>127</v>
      </c>
      <c r="L43" s="811">
        <v>84</v>
      </c>
      <c r="M43" s="811">
        <v>165</v>
      </c>
      <c r="N43" s="811">
        <v>15</v>
      </c>
      <c r="O43" s="175">
        <v>220</v>
      </c>
      <c r="P43" s="175">
        <v>18</v>
      </c>
      <c r="Q43" s="175">
        <v>0</v>
      </c>
      <c r="R43" s="175">
        <v>0</v>
      </c>
      <c r="S43" s="827">
        <f t="shared" si="4"/>
        <v>-1</v>
      </c>
      <c r="T43" s="815"/>
      <c r="U43" s="399"/>
    </row>
    <row r="44" ht="23.25" customHeight="1" spans="1:21">
      <c r="A44" s="65"/>
      <c r="B44" s="145" t="s">
        <v>128</v>
      </c>
      <c r="C44" s="156" t="s">
        <v>130</v>
      </c>
      <c r="D44" s="156" t="s">
        <v>130</v>
      </c>
      <c r="E44" s="156">
        <v>14</v>
      </c>
      <c r="F44" s="156">
        <v>0</v>
      </c>
      <c r="G44" s="156">
        <v>0</v>
      </c>
      <c r="H44" s="175">
        <v>25</v>
      </c>
      <c r="I44" s="156">
        <v>0</v>
      </c>
      <c r="J44" s="156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827" t="str">
        <f t="shared" si="4"/>
        <v>-</v>
      </c>
      <c r="T44" s="815"/>
      <c r="U44" s="399"/>
    </row>
    <row r="45" ht="23.25" customHeight="1" spans="1:21">
      <c r="A45" s="65"/>
      <c r="B45" s="145" t="s">
        <v>129</v>
      </c>
      <c r="C45" s="156" t="s">
        <v>130</v>
      </c>
      <c r="D45" s="156" t="s">
        <v>130</v>
      </c>
      <c r="E45" s="156" t="s">
        <v>130</v>
      </c>
      <c r="F45" s="156" t="s">
        <v>130</v>
      </c>
      <c r="G45" s="156" t="s">
        <v>130</v>
      </c>
      <c r="H45" s="175">
        <v>1</v>
      </c>
      <c r="I45" s="175">
        <v>8</v>
      </c>
      <c r="J45" s="175">
        <v>4</v>
      </c>
      <c r="K45" s="175">
        <v>9</v>
      </c>
      <c r="L45" s="175">
        <v>13</v>
      </c>
      <c r="M45" s="824">
        <v>24</v>
      </c>
      <c r="N45" s="824">
        <v>12</v>
      </c>
      <c r="O45" s="175">
        <v>17</v>
      </c>
      <c r="P45" s="175">
        <v>16</v>
      </c>
      <c r="Q45" s="175">
        <v>12</v>
      </c>
      <c r="R45" s="175">
        <v>9</v>
      </c>
      <c r="S45" s="827" t="str">
        <f t="shared" si="4"/>
        <v>-</v>
      </c>
      <c r="T45" s="815"/>
      <c r="U45" s="399"/>
    </row>
    <row r="46" ht="23.25" customHeight="1" spans="1:21">
      <c r="A46" s="65"/>
      <c r="B46" s="145" t="s">
        <v>131</v>
      </c>
      <c r="C46" s="156" t="s">
        <v>130</v>
      </c>
      <c r="D46" s="156" t="s">
        <v>130</v>
      </c>
      <c r="E46" s="156" t="s">
        <v>130</v>
      </c>
      <c r="F46" s="156" t="s">
        <v>130</v>
      </c>
      <c r="G46" s="156" t="s">
        <v>130</v>
      </c>
      <c r="H46" s="175" t="s">
        <v>130</v>
      </c>
      <c r="I46" s="175">
        <v>5</v>
      </c>
      <c r="J46" s="175">
        <v>8</v>
      </c>
      <c r="K46" s="175">
        <v>10</v>
      </c>
      <c r="L46" s="175">
        <v>10</v>
      </c>
      <c r="M46" s="175">
        <v>13</v>
      </c>
      <c r="N46" s="175">
        <v>8</v>
      </c>
      <c r="O46" s="175">
        <v>11</v>
      </c>
      <c r="P46" s="175">
        <v>10</v>
      </c>
      <c r="Q46" s="175">
        <v>16</v>
      </c>
      <c r="R46" s="175">
        <v>16</v>
      </c>
      <c r="S46" s="827" t="str">
        <f t="shared" si="4"/>
        <v>-</v>
      </c>
      <c r="T46" s="815"/>
      <c r="U46" s="399"/>
    </row>
    <row r="47" ht="23.25" customHeight="1" spans="1:21">
      <c r="A47" s="65"/>
      <c r="B47" s="220" t="s">
        <v>132</v>
      </c>
      <c r="C47" s="158" t="s">
        <v>130</v>
      </c>
      <c r="D47" s="158" t="s">
        <v>130</v>
      </c>
      <c r="E47" s="158" t="s">
        <v>130</v>
      </c>
      <c r="F47" s="158" t="s">
        <v>130</v>
      </c>
      <c r="G47" s="158" t="s">
        <v>130</v>
      </c>
      <c r="H47" s="158" t="s">
        <v>130</v>
      </c>
      <c r="I47" s="158" t="s">
        <v>130</v>
      </c>
      <c r="J47" s="158" t="s">
        <v>130</v>
      </c>
      <c r="K47" s="158" t="s">
        <v>130</v>
      </c>
      <c r="L47" s="158" t="s">
        <v>130</v>
      </c>
      <c r="M47" s="158" t="s">
        <v>130</v>
      </c>
      <c r="N47" s="158" t="s">
        <v>130</v>
      </c>
      <c r="O47" s="158" t="s">
        <v>130</v>
      </c>
      <c r="P47" s="177">
        <v>0</v>
      </c>
      <c r="Q47" s="177">
        <v>6</v>
      </c>
      <c r="R47" s="177">
        <v>3</v>
      </c>
      <c r="S47" s="827" t="str">
        <f t="shared" si="4"/>
        <v>-</v>
      </c>
      <c r="T47" s="815"/>
      <c r="U47" s="399"/>
    </row>
    <row r="48" ht="23.25" customHeight="1" spans="1:21">
      <c r="A48" s="65"/>
      <c r="B48" s="812" t="s">
        <v>133</v>
      </c>
      <c r="C48" s="813">
        <f>SUM(C41:C47)</f>
        <v>49</v>
      </c>
      <c r="D48" s="813">
        <f t="shared" ref="D48:R48" si="5">SUM(D41:D47)</f>
        <v>79</v>
      </c>
      <c r="E48" s="813">
        <f t="shared" si="5"/>
        <v>93</v>
      </c>
      <c r="F48" s="813">
        <f t="shared" si="5"/>
        <v>115</v>
      </c>
      <c r="G48" s="813">
        <f t="shared" si="5"/>
        <v>187</v>
      </c>
      <c r="H48" s="813">
        <f t="shared" si="5"/>
        <v>264</v>
      </c>
      <c r="I48" s="813">
        <f t="shared" si="5"/>
        <v>227</v>
      </c>
      <c r="J48" s="813">
        <f t="shared" si="5"/>
        <v>307</v>
      </c>
      <c r="K48" s="813">
        <f t="shared" si="5"/>
        <v>381</v>
      </c>
      <c r="L48" s="813">
        <f t="shared" si="5"/>
        <v>349</v>
      </c>
      <c r="M48" s="813">
        <f t="shared" si="5"/>
        <v>474</v>
      </c>
      <c r="N48" s="813">
        <f t="shared" si="5"/>
        <v>294</v>
      </c>
      <c r="O48" s="813">
        <f t="shared" si="5"/>
        <v>560</v>
      </c>
      <c r="P48" s="813">
        <f t="shared" si="5"/>
        <v>390</v>
      </c>
      <c r="Q48" s="813">
        <f t="shared" si="5"/>
        <v>292</v>
      </c>
      <c r="R48" s="822">
        <f t="shared" si="5"/>
        <v>391</v>
      </c>
      <c r="S48" s="828">
        <f t="shared" si="4"/>
        <v>6.97959183673469</v>
      </c>
      <c r="T48" s="815"/>
      <c r="U48" s="399"/>
    </row>
    <row r="49" ht="23.25" customHeight="1" spans="1:21">
      <c r="A49" s="65"/>
      <c r="B49" s="814" t="s">
        <v>134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815"/>
      <c r="U49" s="399"/>
    </row>
    <row r="50" ht="23.25" customHeight="1" spans="1:21">
      <c r="A50" s="65"/>
      <c r="B50" s="227" t="s">
        <v>139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815"/>
      <c r="U50" s="399"/>
    </row>
    <row r="51" ht="23.25" customHeight="1" spans="1:21">
      <c r="A51" s="65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815"/>
      <c r="U51" s="399"/>
    </row>
    <row r="52" ht="23.25" customHeight="1" spans="1:21">
      <c r="A52" s="65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815"/>
      <c r="U52" s="399"/>
    </row>
    <row r="53" ht="23.25" customHeight="1" spans="1:21">
      <c r="A53" s="65"/>
      <c r="B53" s="805" t="s">
        <v>140</v>
      </c>
      <c r="C53" s="497"/>
      <c r="D53" s="806"/>
      <c r="E53" s="807"/>
      <c r="F53" s="807"/>
      <c r="G53" s="808"/>
      <c r="H53" s="809"/>
      <c r="I53" s="809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815"/>
      <c r="U53" s="399"/>
    </row>
    <row r="54" ht="26" customHeight="1" spans="1:21">
      <c r="A54" s="65"/>
      <c r="B54" s="178" t="s">
        <v>125</v>
      </c>
      <c r="C54" s="821" t="s">
        <v>141</v>
      </c>
      <c r="D54" s="821" t="s">
        <v>142</v>
      </c>
      <c r="E54" s="821" t="s">
        <v>143</v>
      </c>
      <c r="F54" s="821" t="s">
        <v>144</v>
      </c>
      <c r="G54" s="821" t="s">
        <v>145</v>
      </c>
      <c r="H54" s="684" t="s">
        <v>146</v>
      </c>
      <c r="I54" s="684" t="s">
        <v>147</v>
      </c>
      <c r="J54" s="684" t="s">
        <v>148</v>
      </c>
      <c r="K54" s="684" t="s">
        <v>149</v>
      </c>
      <c r="L54" s="684" t="s">
        <v>150</v>
      </c>
      <c r="M54" s="684" t="s">
        <v>151</v>
      </c>
      <c r="N54" s="684" t="s">
        <v>152</v>
      </c>
      <c r="O54" s="684" t="s">
        <v>153</v>
      </c>
      <c r="P54" s="821" t="s">
        <v>154</v>
      </c>
      <c r="Q54" s="821" t="s">
        <v>155</v>
      </c>
      <c r="R54" s="821" t="s">
        <v>156</v>
      </c>
      <c r="S54" s="393" t="s">
        <v>126</v>
      </c>
      <c r="T54" s="815"/>
      <c r="U54" s="399"/>
    </row>
    <row r="55" ht="23.25" customHeight="1" spans="1:21">
      <c r="A55" s="65"/>
      <c r="B55" s="145" t="s">
        <v>4</v>
      </c>
      <c r="C55" s="156">
        <v>24</v>
      </c>
      <c r="D55" s="156">
        <v>30</v>
      </c>
      <c r="E55" s="156">
        <v>35</v>
      </c>
      <c r="F55" s="156">
        <v>44</v>
      </c>
      <c r="G55" s="156">
        <v>71</v>
      </c>
      <c r="H55" s="175">
        <v>94</v>
      </c>
      <c r="I55" s="175">
        <v>117</v>
      </c>
      <c r="J55" s="175">
        <v>144</v>
      </c>
      <c r="K55" s="175">
        <v>184</v>
      </c>
      <c r="L55" s="175">
        <v>242</v>
      </c>
      <c r="M55" s="175">
        <v>279</v>
      </c>
      <c r="N55" s="175">
        <v>313</v>
      </c>
      <c r="O55" s="175">
        <v>339</v>
      </c>
      <c r="P55" s="175">
        <v>356</v>
      </c>
      <c r="Q55" s="175">
        <v>387</v>
      </c>
      <c r="R55" s="175">
        <v>389</v>
      </c>
      <c r="S55" s="827">
        <f>IF(ISERROR(R55/C55-1),"-",(R55/C55-1))</f>
        <v>15.2083333333333</v>
      </c>
      <c r="T55" s="815"/>
      <c r="U55" s="399"/>
    </row>
    <row r="56" ht="23.25" customHeight="1" spans="1:21">
      <c r="A56" s="65"/>
      <c r="B56" s="145" t="s">
        <v>3</v>
      </c>
      <c r="C56" s="156">
        <v>117</v>
      </c>
      <c r="D56" s="156">
        <v>150</v>
      </c>
      <c r="E56" s="156">
        <v>197</v>
      </c>
      <c r="F56" s="156">
        <v>295</v>
      </c>
      <c r="G56" s="156">
        <v>354</v>
      </c>
      <c r="H56" s="175">
        <v>550</v>
      </c>
      <c r="I56" s="175">
        <v>636</v>
      </c>
      <c r="J56" s="175">
        <v>734</v>
      </c>
      <c r="K56" s="175">
        <v>700</v>
      </c>
      <c r="L56" s="175">
        <v>749</v>
      </c>
      <c r="M56" s="175">
        <v>794</v>
      </c>
      <c r="N56" s="175">
        <v>867</v>
      </c>
      <c r="O56" s="175">
        <v>901</v>
      </c>
      <c r="P56" s="175">
        <v>875</v>
      </c>
      <c r="Q56" s="175">
        <v>815</v>
      </c>
      <c r="R56" s="175">
        <v>795</v>
      </c>
      <c r="S56" s="827">
        <f t="shared" ref="S56:S63" si="6">IF(ISERROR(R56/C56-1),"-",(R56/C56-1))</f>
        <v>5.79487179487179</v>
      </c>
      <c r="T56" s="815"/>
      <c r="U56" s="399"/>
    </row>
    <row r="57" ht="23.25" customHeight="1" spans="1:21">
      <c r="A57" s="65"/>
      <c r="B57" s="145" t="s">
        <v>127</v>
      </c>
      <c r="C57" s="156" t="s">
        <v>130</v>
      </c>
      <c r="D57" s="156">
        <v>36</v>
      </c>
      <c r="E57" s="156">
        <v>104</v>
      </c>
      <c r="F57" s="156">
        <v>178</v>
      </c>
      <c r="G57" s="156">
        <v>111</v>
      </c>
      <c r="H57" s="175">
        <v>151</v>
      </c>
      <c r="I57" s="175">
        <v>95</v>
      </c>
      <c r="J57" s="175">
        <v>512</v>
      </c>
      <c r="K57" s="175">
        <v>422</v>
      </c>
      <c r="L57" s="175">
        <v>428</v>
      </c>
      <c r="M57" s="175">
        <v>196</v>
      </c>
      <c r="N57" s="175">
        <v>392</v>
      </c>
      <c r="O57" s="175">
        <v>298</v>
      </c>
      <c r="P57" s="175">
        <v>19</v>
      </c>
      <c r="Q57" s="175">
        <v>0</v>
      </c>
      <c r="R57" s="175">
        <v>0</v>
      </c>
      <c r="S57" s="827" t="str">
        <f t="shared" si="6"/>
        <v>-</v>
      </c>
      <c r="T57" s="815"/>
      <c r="U57" s="399"/>
    </row>
    <row r="58" ht="23.25" customHeight="1" spans="1:21">
      <c r="A58" s="65"/>
      <c r="B58" s="145" t="s">
        <v>128</v>
      </c>
      <c r="C58" s="156" t="s">
        <v>130</v>
      </c>
      <c r="D58" s="156">
        <v>14</v>
      </c>
      <c r="E58" s="156">
        <v>14</v>
      </c>
      <c r="F58" s="156" t="s">
        <v>130</v>
      </c>
      <c r="G58" s="156" t="s">
        <v>130</v>
      </c>
      <c r="H58" s="175">
        <v>25</v>
      </c>
      <c r="I58" s="175" t="s">
        <v>130</v>
      </c>
      <c r="J58" s="175" t="s">
        <v>130</v>
      </c>
      <c r="K58" s="175" t="s">
        <v>130</v>
      </c>
      <c r="L58" s="175" t="s">
        <v>130</v>
      </c>
      <c r="M58" s="175" t="s">
        <v>130</v>
      </c>
      <c r="N58" s="175" t="s">
        <v>130</v>
      </c>
      <c r="O58" s="175" t="s">
        <v>130</v>
      </c>
      <c r="P58" s="175" t="s">
        <v>130</v>
      </c>
      <c r="Q58" s="175">
        <v>0</v>
      </c>
      <c r="R58" s="175">
        <v>0</v>
      </c>
      <c r="S58" s="827" t="str">
        <f t="shared" si="6"/>
        <v>-</v>
      </c>
      <c r="T58" s="815"/>
      <c r="U58" s="399"/>
    </row>
    <row r="59" ht="23.25" customHeight="1" spans="1:21">
      <c r="A59" s="65"/>
      <c r="B59" s="145" t="s">
        <v>129</v>
      </c>
      <c r="C59" s="156" t="s">
        <v>130</v>
      </c>
      <c r="D59" s="156" t="s">
        <v>130</v>
      </c>
      <c r="E59" s="156" t="s">
        <v>130</v>
      </c>
      <c r="F59" s="156" t="s">
        <v>130</v>
      </c>
      <c r="G59" s="156">
        <v>7</v>
      </c>
      <c r="H59" s="175">
        <v>16</v>
      </c>
      <c r="I59" s="175">
        <v>20</v>
      </c>
      <c r="J59" s="175">
        <v>41</v>
      </c>
      <c r="K59" s="175">
        <v>36</v>
      </c>
      <c r="L59" s="175">
        <v>29</v>
      </c>
      <c r="M59" s="175">
        <v>33</v>
      </c>
      <c r="N59" s="175">
        <v>39</v>
      </c>
      <c r="O59" s="175">
        <v>38</v>
      </c>
      <c r="P59" s="175">
        <v>34</v>
      </c>
      <c r="Q59" s="175">
        <v>41</v>
      </c>
      <c r="R59" s="175">
        <v>41</v>
      </c>
      <c r="S59" s="827" t="str">
        <f t="shared" si="6"/>
        <v>-</v>
      </c>
      <c r="T59" s="815"/>
      <c r="U59" s="399"/>
    </row>
    <row r="60" ht="23.25" customHeight="1" spans="1:21">
      <c r="A60" s="65"/>
      <c r="B60" s="145" t="s">
        <v>131</v>
      </c>
      <c r="C60" s="156" t="s">
        <v>130</v>
      </c>
      <c r="D60" s="156" t="s">
        <v>130</v>
      </c>
      <c r="E60" s="156" t="s">
        <v>130</v>
      </c>
      <c r="F60" s="156" t="s">
        <v>130</v>
      </c>
      <c r="G60" s="156">
        <v>8</v>
      </c>
      <c r="H60" s="175">
        <v>15</v>
      </c>
      <c r="I60" s="175">
        <v>20</v>
      </c>
      <c r="J60" s="175">
        <v>26</v>
      </c>
      <c r="K60" s="175">
        <v>31</v>
      </c>
      <c r="L60" s="175">
        <v>21</v>
      </c>
      <c r="M60" s="175">
        <v>20</v>
      </c>
      <c r="N60" s="175">
        <v>24</v>
      </c>
      <c r="O60" s="175">
        <v>31</v>
      </c>
      <c r="P60" s="175">
        <v>39</v>
      </c>
      <c r="Q60" s="175">
        <v>41</v>
      </c>
      <c r="R60" s="175">
        <v>38</v>
      </c>
      <c r="S60" s="827" t="str">
        <f t="shared" si="6"/>
        <v>-</v>
      </c>
      <c r="T60" s="815"/>
      <c r="U60" s="399"/>
    </row>
    <row r="61" ht="23.25" customHeight="1" spans="1:21">
      <c r="A61" s="65"/>
      <c r="B61" s="145" t="s">
        <v>132</v>
      </c>
      <c r="C61" s="156" t="s">
        <v>130</v>
      </c>
      <c r="D61" s="156" t="s">
        <v>130</v>
      </c>
      <c r="E61" s="156" t="s">
        <v>130</v>
      </c>
      <c r="F61" s="156" t="s">
        <v>130</v>
      </c>
      <c r="G61" s="156" t="s">
        <v>130</v>
      </c>
      <c r="H61" s="156" t="s">
        <v>130</v>
      </c>
      <c r="I61" s="156" t="s">
        <v>130</v>
      </c>
      <c r="J61" s="156" t="s">
        <v>130</v>
      </c>
      <c r="K61" s="156" t="s">
        <v>130</v>
      </c>
      <c r="L61" s="156" t="s">
        <v>130</v>
      </c>
      <c r="M61" s="156" t="s">
        <v>130</v>
      </c>
      <c r="N61" s="156" t="s">
        <v>130</v>
      </c>
      <c r="O61" s="175">
        <v>6</v>
      </c>
      <c r="P61" s="175">
        <v>12</v>
      </c>
      <c r="Q61" s="175">
        <v>12</v>
      </c>
      <c r="R61" s="175">
        <v>11</v>
      </c>
      <c r="S61" s="827" t="str">
        <f t="shared" si="6"/>
        <v>-</v>
      </c>
      <c r="T61" s="815"/>
      <c r="U61" s="399"/>
    </row>
    <row r="62" ht="23.25" customHeight="1" spans="1:21">
      <c r="A62" s="65"/>
      <c r="B62" s="145" t="s">
        <v>157</v>
      </c>
      <c r="C62" s="156">
        <v>56</v>
      </c>
      <c r="D62" s="156">
        <v>37</v>
      </c>
      <c r="E62" s="156">
        <v>88</v>
      </c>
      <c r="F62" s="156">
        <v>87</v>
      </c>
      <c r="G62" s="156">
        <v>122</v>
      </c>
      <c r="H62" s="175">
        <v>142</v>
      </c>
      <c r="I62" s="175">
        <v>115</v>
      </c>
      <c r="J62" s="175">
        <v>158</v>
      </c>
      <c r="K62" s="175">
        <v>144</v>
      </c>
      <c r="L62" s="175">
        <v>200</v>
      </c>
      <c r="M62" s="175">
        <v>188</v>
      </c>
      <c r="N62" s="175">
        <v>216</v>
      </c>
      <c r="O62" s="175">
        <v>195</v>
      </c>
      <c r="P62" s="175">
        <v>214</v>
      </c>
      <c r="Q62" s="175">
        <v>24</v>
      </c>
      <c r="R62" s="175">
        <v>123</v>
      </c>
      <c r="S62" s="827">
        <f t="shared" si="6"/>
        <v>1.19642857142857</v>
      </c>
      <c r="T62" s="815"/>
      <c r="U62" s="399"/>
    </row>
    <row r="63" ht="23.25" customHeight="1" spans="2:21">
      <c r="B63" s="812" t="s">
        <v>133</v>
      </c>
      <c r="C63" s="822">
        <f>SUM(C55:C62)</f>
        <v>197</v>
      </c>
      <c r="D63" s="822">
        <f t="shared" ref="D63:R63" si="7">SUM(D55:D62)</f>
        <v>267</v>
      </c>
      <c r="E63" s="822">
        <f t="shared" si="7"/>
        <v>438</v>
      </c>
      <c r="F63" s="822">
        <f t="shared" si="7"/>
        <v>604</v>
      </c>
      <c r="G63" s="822">
        <f t="shared" si="7"/>
        <v>673</v>
      </c>
      <c r="H63" s="822">
        <f t="shared" si="7"/>
        <v>993</v>
      </c>
      <c r="I63" s="822">
        <f t="shared" si="7"/>
        <v>1003</v>
      </c>
      <c r="J63" s="822">
        <f t="shared" si="7"/>
        <v>1615</v>
      </c>
      <c r="K63" s="822">
        <f t="shared" si="7"/>
        <v>1517</v>
      </c>
      <c r="L63" s="822">
        <f t="shared" si="7"/>
        <v>1669</v>
      </c>
      <c r="M63" s="822">
        <f t="shared" si="7"/>
        <v>1510</v>
      </c>
      <c r="N63" s="822">
        <f t="shared" si="7"/>
        <v>1851</v>
      </c>
      <c r="O63" s="822">
        <f t="shared" si="7"/>
        <v>1808</v>
      </c>
      <c r="P63" s="822">
        <f t="shared" si="7"/>
        <v>1549</v>
      </c>
      <c r="Q63" s="822">
        <f t="shared" si="7"/>
        <v>1320</v>
      </c>
      <c r="R63" s="822">
        <f t="shared" si="7"/>
        <v>1397</v>
      </c>
      <c r="S63" s="828">
        <f t="shared" si="6"/>
        <v>6.09137055837563</v>
      </c>
      <c r="T63" s="399"/>
      <c r="U63" s="399"/>
    </row>
    <row r="64" ht="23.25" customHeight="1" spans="2:21">
      <c r="B64" s="814" t="s">
        <v>134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399"/>
      <c r="U64" s="399"/>
    </row>
    <row r="65" ht="23.25" customHeight="1" spans="2:21">
      <c r="B65" s="184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399"/>
      <c r="U65" s="399"/>
    </row>
    <row r="66" ht="23.25" customHeight="1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399"/>
      <c r="U66" s="399"/>
    </row>
    <row r="67" ht="23.25" customHeight="1" spans="2:21">
      <c r="B67" s="805" t="s">
        <v>158</v>
      </c>
      <c r="C67" s="497"/>
      <c r="D67" s="806"/>
      <c r="E67" s="807"/>
      <c r="F67" s="807"/>
      <c r="G67" s="808"/>
      <c r="H67" s="809"/>
      <c r="I67" s="809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9"/>
      <c r="U67" s="399"/>
    </row>
    <row r="68" ht="26" customHeight="1" spans="2:21">
      <c r="B68" s="178" t="s">
        <v>125</v>
      </c>
      <c r="C68" s="829" t="s">
        <v>159</v>
      </c>
      <c r="D68" s="829" t="s">
        <v>160</v>
      </c>
      <c r="E68" s="829" t="s">
        <v>161</v>
      </c>
      <c r="F68" s="829" t="s">
        <v>162</v>
      </c>
      <c r="G68" s="829" t="s">
        <v>163</v>
      </c>
      <c r="H68" s="830" t="s">
        <v>164</v>
      </c>
      <c r="I68" s="830" t="s">
        <v>165</v>
      </c>
      <c r="J68" s="830" t="s">
        <v>166</v>
      </c>
      <c r="K68" s="830" t="s">
        <v>167</v>
      </c>
      <c r="L68" s="830" t="s">
        <v>168</v>
      </c>
      <c r="M68" s="830" t="s">
        <v>169</v>
      </c>
      <c r="N68" s="830" t="s">
        <v>170</v>
      </c>
      <c r="O68" s="684" t="s">
        <v>171</v>
      </c>
      <c r="P68" s="821" t="s">
        <v>172</v>
      </c>
      <c r="Q68" s="810" t="s">
        <v>173</v>
      </c>
      <c r="R68" s="821" t="s">
        <v>174</v>
      </c>
      <c r="S68" s="393" t="s">
        <v>126</v>
      </c>
      <c r="T68" s="399"/>
      <c r="U68" s="399"/>
    </row>
    <row r="69" ht="23.25" customHeight="1" spans="2:21">
      <c r="B69" s="831" t="s">
        <v>4</v>
      </c>
      <c r="C69" s="154" t="s">
        <v>130</v>
      </c>
      <c r="D69" s="154" t="s">
        <v>130</v>
      </c>
      <c r="E69" s="154" t="s">
        <v>130</v>
      </c>
      <c r="F69" s="154" t="s">
        <v>130</v>
      </c>
      <c r="G69" s="154">
        <v>60</v>
      </c>
      <c r="H69" s="174">
        <v>85</v>
      </c>
      <c r="I69" s="174">
        <v>104</v>
      </c>
      <c r="J69" s="174">
        <v>144</v>
      </c>
      <c r="K69" s="174">
        <v>175</v>
      </c>
      <c r="L69" s="174">
        <v>228</v>
      </c>
      <c r="M69" s="174">
        <v>263</v>
      </c>
      <c r="N69" s="174">
        <v>280</v>
      </c>
      <c r="O69" s="175">
        <v>308</v>
      </c>
      <c r="P69" s="175">
        <v>315</v>
      </c>
      <c r="Q69" s="826">
        <v>338</v>
      </c>
      <c r="R69" s="175">
        <v>375</v>
      </c>
      <c r="S69" s="827" t="str">
        <f>IF(ISERROR(R69/C69-1),"-",(R69/C69-1))</f>
        <v>-</v>
      </c>
      <c r="T69" s="399"/>
      <c r="U69" s="399"/>
    </row>
    <row r="70" ht="23.25" customHeight="1" spans="2:21">
      <c r="B70" s="145" t="s">
        <v>3</v>
      </c>
      <c r="C70" s="156" t="s">
        <v>130</v>
      </c>
      <c r="D70" s="156" t="s">
        <v>130</v>
      </c>
      <c r="E70" s="156" t="s">
        <v>130</v>
      </c>
      <c r="F70" s="156" t="s">
        <v>130</v>
      </c>
      <c r="G70" s="156">
        <v>324</v>
      </c>
      <c r="H70" s="175">
        <v>445</v>
      </c>
      <c r="I70" s="175">
        <v>505</v>
      </c>
      <c r="J70" s="175">
        <v>548</v>
      </c>
      <c r="K70" s="175">
        <v>531</v>
      </c>
      <c r="L70" s="175">
        <v>588</v>
      </c>
      <c r="M70" s="175">
        <v>622</v>
      </c>
      <c r="N70" s="175">
        <v>676</v>
      </c>
      <c r="O70" s="175">
        <v>728</v>
      </c>
      <c r="P70" s="175">
        <v>682</v>
      </c>
      <c r="Q70" s="826">
        <v>619</v>
      </c>
      <c r="R70" s="175">
        <v>692</v>
      </c>
      <c r="S70" s="827" t="str">
        <f>IF(ISERROR(R70/C70-1),"-",(R70/C70-1))</f>
        <v>-</v>
      </c>
      <c r="T70" s="399"/>
      <c r="U70" s="399"/>
    </row>
    <row r="71" ht="23.25" customHeight="1" spans="2:21">
      <c r="B71" s="145" t="s">
        <v>127</v>
      </c>
      <c r="C71" s="156" t="s">
        <v>130</v>
      </c>
      <c r="D71" s="156">
        <v>67</v>
      </c>
      <c r="E71" s="156">
        <v>122</v>
      </c>
      <c r="F71" s="156">
        <v>181</v>
      </c>
      <c r="G71" s="156">
        <v>142</v>
      </c>
      <c r="H71" s="175">
        <v>156</v>
      </c>
      <c r="I71" s="175">
        <v>127</v>
      </c>
      <c r="J71" s="175">
        <v>451</v>
      </c>
      <c r="K71" s="175">
        <v>514</v>
      </c>
      <c r="L71" s="175" t="s">
        <v>175</v>
      </c>
      <c r="M71" s="175">
        <v>16</v>
      </c>
      <c r="N71" s="175">
        <v>338</v>
      </c>
      <c r="O71" s="175">
        <v>268</v>
      </c>
      <c r="P71" s="175">
        <v>18</v>
      </c>
      <c r="Q71" s="175">
        <v>0</v>
      </c>
      <c r="R71" s="175">
        <v>0</v>
      </c>
      <c r="S71" s="827" t="str">
        <f t="shared" ref="S69:S77" si="8">IF(ISERROR(R71/C71-1),"-",(R71/C71-1))</f>
        <v>-</v>
      </c>
      <c r="T71" s="399"/>
      <c r="U71" s="399"/>
    </row>
    <row r="72" ht="23.25" customHeight="1" spans="2:21">
      <c r="B72" s="145" t="s">
        <v>128</v>
      </c>
      <c r="C72" s="156">
        <v>14</v>
      </c>
      <c r="D72" s="156">
        <v>14</v>
      </c>
      <c r="E72" s="156" t="s">
        <v>130</v>
      </c>
      <c r="F72" s="156" t="s">
        <v>130</v>
      </c>
      <c r="G72" s="156">
        <v>25</v>
      </c>
      <c r="H72" s="175" t="s">
        <v>130</v>
      </c>
      <c r="I72" s="175" t="s">
        <v>130</v>
      </c>
      <c r="J72" s="175" t="s">
        <v>130</v>
      </c>
      <c r="K72" s="175" t="s">
        <v>130</v>
      </c>
      <c r="L72" s="175" t="s">
        <v>130</v>
      </c>
      <c r="M72" s="175" t="s">
        <v>130</v>
      </c>
      <c r="N72" s="175" t="s">
        <v>130</v>
      </c>
      <c r="O72" s="175" t="s">
        <v>130</v>
      </c>
      <c r="P72" s="175" t="s">
        <v>130</v>
      </c>
      <c r="Q72" s="175">
        <v>0</v>
      </c>
      <c r="R72" s="175">
        <v>266</v>
      </c>
      <c r="S72" s="827">
        <f t="shared" si="8"/>
        <v>18</v>
      </c>
      <c r="T72" s="399"/>
      <c r="U72" s="399"/>
    </row>
    <row r="73" ht="23.25" customHeight="1" spans="2:21">
      <c r="B73" s="145" t="s">
        <v>129</v>
      </c>
      <c r="C73" s="156" t="s">
        <v>130</v>
      </c>
      <c r="D73" s="156" t="s">
        <v>130</v>
      </c>
      <c r="E73" s="156" t="s">
        <v>130</v>
      </c>
      <c r="F73" s="156" t="s">
        <v>130</v>
      </c>
      <c r="G73" s="156">
        <v>7</v>
      </c>
      <c r="H73" s="175">
        <v>15</v>
      </c>
      <c r="I73" s="175">
        <v>19</v>
      </c>
      <c r="J73" s="175">
        <v>22</v>
      </c>
      <c r="K73" s="175">
        <v>36</v>
      </c>
      <c r="L73" s="175">
        <v>29</v>
      </c>
      <c r="M73" s="175">
        <v>33</v>
      </c>
      <c r="N73" s="175">
        <v>37</v>
      </c>
      <c r="O73" s="175">
        <v>33</v>
      </c>
      <c r="P73" s="175">
        <v>32</v>
      </c>
      <c r="Q73" s="175">
        <v>37</v>
      </c>
      <c r="R73" s="175">
        <v>41</v>
      </c>
      <c r="S73" s="827" t="str">
        <f t="shared" si="8"/>
        <v>-</v>
      </c>
      <c r="T73" s="399"/>
      <c r="U73" s="399"/>
    </row>
    <row r="74" ht="23.25" customHeight="1" spans="2:21">
      <c r="B74" s="145" t="s">
        <v>131</v>
      </c>
      <c r="C74" s="156" t="s">
        <v>130</v>
      </c>
      <c r="D74" s="156" t="s">
        <v>130</v>
      </c>
      <c r="E74" s="156" t="s">
        <v>130</v>
      </c>
      <c r="F74" s="156" t="s">
        <v>130</v>
      </c>
      <c r="G74" s="156">
        <v>7</v>
      </c>
      <c r="H74" s="175">
        <v>15</v>
      </c>
      <c r="I74" s="175">
        <v>19</v>
      </c>
      <c r="J74" s="175">
        <v>20</v>
      </c>
      <c r="K74" s="175">
        <v>31</v>
      </c>
      <c r="L74" s="175">
        <v>21</v>
      </c>
      <c r="M74" s="175">
        <v>20</v>
      </c>
      <c r="N74" s="175">
        <v>22</v>
      </c>
      <c r="O74" s="175">
        <v>30</v>
      </c>
      <c r="P74" s="175">
        <v>37</v>
      </c>
      <c r="Q74" s="175">
        <v>38</v>
      </c>
      <c r="R74" s="175">
        <v>35</v>
      </c>
      <c r="S74" s="827" t="str">
        <f t="shared" si="8"/>
        <v>-</v>
      </c>
      <c r="T74" s="399"/>
      <c r="U74" s="399"/>
    </row>
    <row r="75" ht="23.25" customHeight="1" spans="2:21">
      <c r="B75" s="145" t="s">
        <v>132</v>
      </c>
      <c r="C75" s="156" t="s">
        <v>130</v>
      </c>
      <c r="D75" s="156" t="s">
        <v>130</v>
      </c>
      <c r="E75" s="156" t="s">
        <v>130</v>
      </c>
      <c r="F75" s="156" t="s">
        <v>130</v>
      </c>
      <c r="G75" s="156" t="s">
        <v>130</v>
      </c>
      <c r="H75" s="156" t="s">
        <v>130</v>
      </c>
      <c r="I75" s="156" t="s">
        <v>130</v>
      </c>
      <c r="J75" s="156" t="s">
        <v>130</v>
      </c>
      <c r="K75" s="156" t="s">
        <v>130</v>
      </c>
      <c r="L75" s="156" t="s">
        <v>130</v>
      </c>
      <c r="M75" s="156" t="s">
        <v>130</v>
      </c>
      <c r="N75" s="156" t="s">
        <v>130</v>
      </c>
      <c r="O75" s="175">
        <v>6</v>
      </c>
      <c r="P75" s="175">
        <v>12</v>
      </c>
      <c r="Q75" s="175">
        <v>11</v>
      </c>
      <c r="R75" s="175">
        <v>11</v>
      </c>
      <c r="S75" s="827" t="str">
        <f t="shared" si="8"/>
        <v>-</v>
      </c>
      <c r="T75" s="399"/>
      <c r="U75" s="399"/>
    </row>
    <row r="76" ht="23.25" customHeight="1" spans="2:21">
      <c r="B76" s="146" t="s">
        <v>157</v>
      </c>
      <c r="C76" s="158">
        <v>37</v>
      </c>
      <c r="D76" s="158">
        <v>29</v>
      </c>
      <c r="E76" s="158">
        <v>74</v>
      </c>
      <c r="F76" s="158">
        <v>94</v>
      </c>
      <c r="G76" s="158">
        <v>147</v>
      </c>
      <c r="H76" s="193">
        <v>144</v>
      </c>
      <c r="I76" s="193">
        <v>61</v>
      </c>
      <c r="J76" s="193">
        <v>134</v>
      </c>
      <c r="K76" s="193" t="s">
        <v>130</v>
      </c>
      <c r="L76" s="193">
        <v>159</v>
      </c>
      <c r="M76" s="193">
        <v>232</v>
      </c>
      <c r="N76" s="193">
        <v>243</v>
      </c>
      <c r="O76" s="193">
        <v>241</v>
      </c>
      <c r="P76" s="193">
        <v>234</v>
      </c>
      <c r="Q76" s="193">
        <v>140</v>
      </c>
      <c r="R76" s="193">
        <v>278</v>
      </c>
      <c r="S76" s="827">
        <f t="shared" si="8"/>
        <v>6.51351351351351</v>
      </c>
      <c r="T76" s="399"/>
      <c r="U76" s="399"/>
    </row>
    <row r="77" ht="23.25" customHeight="1" spans="2:21">
      <c r="B77" s="832" t="s">
        <v>133</v>
      </c>
      <c r="C77" s="833">
        <f>SUM(C69:C76)</f>
        <v>51</v>
      </c>
      <c r="D77" s="833">
        <f t="shared" ref="D77:R77" si="9">SUM(D69:D76)</f>
        <v>110</v>
      </c>
      <c r="E77" s="833">
        <f t="shared" si="9"/>
        <v>196</v>
      </c>
      <c r="F77" s="833">
        <f t="shared" si="9"/>
        <v>275</v>
      </c>
      <c r="G77" s="833">
        <f t="shared" si="9"/>
        <v>712</v>
      </c>
      <c r="H77" s="833">
        <f t="shared" si="9"/>
        <v>860</v>
      </c>
      <c r="I77" s="833">
        <f t="shared" si="9"/>
        <v>835</v>
      </c>
      <c r="J77" s="833">
        <f t="shared" si="9"/>
        <v>1319</v>
      </c>
      <c r="K77" s="833">
        <f t="shared" si="9"/>
        <v>1287</v>
      </c>
      <c r="L77" s="833">
        <f t="shared" si="9"/>
        <v>1025</v>
      </c>
      <c r="M77" s="833">
        <f t="shared" si="9"/>
        <v>1186</v>
      </c>
      <c r="N77" s="833">
        <f t="shared" si="9"/>
        <v>1596</v>
      </c>
      <c r="O77" s="833">
        <f t="shared" si="9"/>
        <v>1614</v>
      </c>
      <c r="P77" s="833">
        <f t="shared" si="9"/>
        <v>1330</v>
      </c>
      <c r="Q77" s="833">
        <f t="shared" si="9"/>
        <v>1183</v>
      </c>
      <c r="R77" s="835">
        <f t="shared" si="9"/>
        <v>1698</v>
      </c>
      <c r="S77" s="828">
        <f t="shared" si="8"/>
        <v>32.2941176470588</v>
      </c>
      <c r="T77" s="399"/>
      <c r="U77" s="399"/>
    </row>
    <row r="78" ht="23.25" customHeight="1" spans="2:21">
      <c r="B78" s="814" t="s">
        <v>134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399"/>
      <c r="U78" s="399"/>
    </row>
    <row r="79" ht="23.25" customHeight="1" spans="2:21">
      <c r="B79" s="227" t="s">
        <v>176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399"/>
      <c r="U79" s="399"/>
    </row>
    <row r="80" ht="23.25" customHeight="1" spans="2:21">
      <c r="B80" s="22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399"/>
      <c r="U80" s="399"/>
    </row>
    <row r="81" ht="23.25" customHeight="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399"/>
      <c r="U81" s="399"/>
    </row>
    <row r="82" ht="23.25" customHeight="1" spans="2:21">
      <c r="B82" s="805" t="s">
        <v>177</v>
      </c>
      <c r="C82" s="497"/>
      <c r="D82" s="806"/>
      <c r="E82" s="807"/>
      <c r="F82" s="807"/>
      <c r="G82" s="808"/>
      <c r="H82" s="809"/>
      <c r="I82" s="809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9"/>
      <c r="U82" s="399"/>
    </row>
    <row r="83" ht="23.25" customHeight="1" spans="2:21">
      <c r="B83" s="178" t="s">
        <v>125</v>
      </c>
      <c r="C83" s="810">
        <v>2006</v>
      </c>
      <c r="D83" s="810">
        <v>2007</v>
      </c>
      <c r="E83" s="810">
        <v>2008</v>
      </c>
      <c r="F83" s="810">
        <v>2009</v>
      </c>
      <c r="G83" s="810">
        <v>2010</v>
      </c>
      <c r="H83" s="821">
        <v>2011</v>
      </c>
      <c r="I83" s="810">
        <v>2012</v>
      </c>
      <c r="J83" s="810">
        <v>2013</v>
      </c>
      <c r="K83" s="810">
        <v>2014</v>
      </c>
      <c r="L83" s="823">
        <v>2015</v>
      </c>
      <c r="M83" s="823">
        <v>2016</v>
      </c>
      <c r="N83" s="823">
        <v>2017</v>
      </c>
      <c r="O83" s="684">
        <v>2018</v>
      </c>
      <c r="P83" s="684">
        <v>2019</v>
      </c>
      <c r="Q83" s="823">
        <v>2020</v>
      </c>
      <c r="R83" s="684">
        <v>2021</v>
      </c>
      <c r="S83" s="836"/>
      <c r="T83" s="399"/>
      <c r="U83" s="399"/>
    </row>
    <row r="84" ht="23.25" customHeight="1" spans="2:21">
      <c r="B84" s="145" t="s">
        <v>4</v>
      </c>
      <c r="C84" s="156">
        <v>0</v>
      </c>
      <c r="D84" s="156">
        <v>0</v>
      </c>
      <c r="E84" s="156">
        <v>0</v>
      </c>
      <c r="F84" s="156">
        <v>1</v>
      </c>
      <c r="G84" s="156">
        <v>2</v>
      </c>
      <c r="H84" s="175">
        <v>1</v>
      </c>
      <c r="I84" s="175">
        <v>2</v>
      </c>
      <c r="J84" s="175">
        <v>3</v>
      </c>
      <c r="K84" s="175">
        <v>4</v>
      </c>
      <c r="L84" s="175">
        <v>2</v>
      </c>
      <c r="M84" s="175">
        <v>6</v>
      </c>
      <c r="N84" s="175">
        <v>4</v>
      </c>
      <c r="O84" s="175">
        <v>13</v>
      </c>
      <c r="P84" s="175">
        <v>12</v>
      </c>
      <c r="Q84" s="175">
        <v>7</v>
      </c>
      <c r="R84" s="175">
        <v>27</v>
      </c>
      <c r="S84" s="837"/>
      <c r="T84" s="399"/>
      <c r="U84" s="399"/>
    </row>
    <row r="85" ht="23.25" customHeight="1" spans="2:21">
      <c r="B85" s="145" t="s">
        <v>3</v>
      </c>
      <c r="C85" s="156">
        <v>0</v>
      </c>
      <c r="D85" s="156">
        <v>3</v>
      </c>
      <c r="E85" s="156">
        <v>7</v>
      </c>
      <c r="F85" s="156">
        <v>9</v>
      </c>
      <c r="G85" s="156">
        <v>11</v>
      </c>
      <c r="H85" s="175">
        <v>14</v>
      </c>
      <c r="I85" s="175">
        <v>26</v>
      </c>
      <c r="J85" s="175">
        <v>42</v>
      </c>
      <c r="K85" s="175">
        <v>37</v>
      </c>
      <c r="L85" s="175">
        <v>37</v>
      </c>
      <c r="M85" s="175">
        <v>50</v>
      </c>
      <c r="N85" s="175">
        <v>32</v>
      </c>
      <c r="O85" s="175">
        <v>62</v>
      </c>
      <c r="P85" s="175">
        <v>57</v>
      </c>
      <c r="Q85" s="175">
        <v>31</v>
      </c>
      <c r="R85" s="175">
        <v>71</v>
      </c>
      <c r="S85" s="837"/>
      <c r="T85" s="399"/>
      <c r="U85" s="399"/>
    </row>
    <row r="86" ht="23.25" customHeight="1" spans="2:21">
      <c r="B86" s="145" t="s">
        <v>127</v>
      </c>
      <c r="C86" s="156" t="s">
        <v>130</v>
      </c>
      <c r="D86" s="156" t="s">
        <v>130</v>
      </c>
      <c r="E86" s="156" t="s">
        <v>130</v>
      </c>
      <c r="F86" s="156" t="s">
        <v>130</v>
      </c>
      <c r="G86" s="156" t="s">
        <v>130</v>
      </c>
      <c r="H86" s="175" t="s">
        <v>130</v>
      </c>
      <c r="I86" s="175" t="s">
        <v>130</v>
      </c>
      <c r="J86" s="175" t="s">
        <v>130</v>
      </c>
      <c r="K86" s="175" t="s">
        <v>130</v>
      </c>
      <c r="L86" s="175">
        <v>129</v>
      </c>
      <c r="M86" s="175">
        <v>36</v>
      </c>
      <c r="N86" s="175">
        <v>127</v>
      </c>
      <c r="O86" s="175">
        <v>59</v>
      </c>
      <c r="P86" s="175">
        <v>1</v>
      </c>
      <c r="Q86" s="175">
        <v>0</v>
      </c>
      <c r="R86" s="175">
        <v>0</v>
      </c>
      <c r="S86" s="837"/>
      <c r="T86" s="399"/>
      <c r="U86" s="399"/>
    </row>
    <row r="87" ht="23.25" customHeight="1" spans="2:21">
      <c r="B87" s="145" t="s">
        <v>128</v>
      </c>
      <c r="C87" s="156" t="s">
        <v>130</v>
      </c>
      <c r="D87" s="156" t="s">
        <v>130</v>
      </c>
      <c r="E87" s="156" t="s">
        <v>130</v>
      </c>
      <c r="F87" s="156" t="s">
        <v>130</v>
      </c>
      <c r="G87" s="156" t="s">
        <v>130</v>
      </c>
      <c r="H87" s="175" t="s">
        <v>130</v>
      </c>
      <c r="I87" s="175" t="s">
        <v>130</v>
      </c>
      <c r="J87" s="175" t="s">
        <v>130</v>
      </c>
      <c r="K87" s="175" t="s">
        <v>130</v>
      </c>
      <c r="L87" s="175" t="s">
        <v>130</v>
      </c>
      <c r="M87" s="175" t="s">
        <v>130</v>
      </c>
      <c r="N87" s="175" t="s">
        <v>130</v>
      </c>
      <c r="O87" s="175" t="s">
        <v>130</v>
      </c>
      <c r="P87" s="175" t="s">
        <v>130</v>
      </c>
      <c r="Q87" s="175">
        <v>0</v>
      </c>
      <c r="R87" s="175">
        <v>0</v>
      </c>
      <c r="S87" s="837"/>
      <c r="T87" s="399"/>
      <c r="U87" s="399"/>
    </row>
    <row r="88" ht="23.25" customHeight="1" spans="2:21">
      <c r="B88" s="145" t="s">
        <v>129</v>
      </c>
      <c r="C88" s="156" t="s">
        <v>130</v>
      </c>
      <c r="D88" s="156" t="s">
        <v>130</v>
      </c>
      <c r="E88" s="156" t="s">
        <v>130</v>
      </c>
      <c r="F88" s="156" t="s">
        <v>130</v>
      </c>
      <c r="G88" s="156">
        <v>0</v>
      </c>
      <c r="H88" s="175">
        <v>2</v>
      </c>
      <c r="I88" s="175">
        <v>1</v>
      </c>
      <c r="J88" s="175">
        <v>1</v>
      </c>
      <c r="K88" s="175">
        <v>0</v>
      </c>
      <c r="L88" s="175">
        <v>4</v>
      </c>
      <c r="M88" s="175">
        <v>0</v>
      </c>
      <c r="N88" s="175">
        <v>2</v>
      </c>
      <c r="O88" s="175">
        <v>5</v>
      </c>
      <c r="P88" s="175">
        <v>4</v>
      </c>
      <c r="Q88" s="175">
        <v>4</v>
      </c>
      <c r="R88" s="175">
        <v>0</v>
      </c>
      <c r="S88" s="837"/>
      <c r="T88" s="399"/>
      <c r="U88" s="399"/>
    </row>
    <row r="89" ht="23.25" customHeight="1" spans="2:21">
      <c r="B89" s="145" t="s">
        <v>131</v>
      </c>
      <c r="C89" s="156" t="s">
        <v>130</v>
      </c>
      <c r="D89" s="156" t="s">
        <v>130</v>
      </c>
      <c r="E89" s="156" t="s">
        <v>130</v>
      </c>
      <c r="F89" s="156" t="s">
        <v>130</v>
      </c>
      <c r="G89" s="156">
        <v>3</v>
      </c>
      <c r="H89" s="175">
        <v>0</v>
      </c>
      <c r="I89" s="175">
        <v>0</v>
      </c>
      <c r="J89" s="175">
        <v>0</v>
      </c>
      <c r="K89" s="175">
        <v>0</v>
      </c>
      <c r="L89" s="175">
        <v>3</v>
      </c>
      <c r="M89" s="175">
        <v>2</v>
      </c>
      <c r="N89" s="175">
        <v>2</v>
      </c>
      <c r="O89" s="175">
        <v>2</v>
      </c>
      <c r="P89" s="175">
        <v>2</v>
      </c>
      <c r="Q89" s="175">
        <v>7</v>
      </c>
      <c r="R89" s="175">
        <v>3</v>
      </c>
      <c r="S89" s="837"/>
      <c r="T89" s="399"/>
      <c r="U89" s="399"/>
    </row>
    <row r="90" ht="23.25" customHeight="1" spans="2:21">
      <c r="B90" s="145" t="s">
        <v>132</v>
      </c>
      <c r="C90" s="193" t="s">
        <v>130</v>
      </c>
      <c r="D90" s="193" t="s">
        <v>130</v>
      </c>
      <c r="E90" s="193" t="s">
        <v>130</v>
      </c>
      <c r="F90" s="193" t="s">
        <v>130</v>
      </c>
      <c r="G90" s="193" t="s">
        <v>130</v>
      </c>
      <c r="H90" s="193" t="s">
        <v>130</v>
      </c>
      <c r="I90" s="193" t="s">
        <v>130</v>
      </c>
      <c r="J90" s="193" t="s">
        <v>130</v>
      </c>
      <c r="K90" s="193" t="s">
        <v>130</v>
      </c>
      <c r="L90" s="193" t="s">
        <v>130</v>
      </c>
      <c r="M90" s="193" t="s">
        <v>130</v>
      </c>
      <c r="N90" s="193" t="s">
        <v>130</v>
      </c>
      <c r="O90" s="158">
        <v>0</v>
      </c>
      <c r="P90" s="158">
        <v>0</v>
      </c>
      <c r="Q90" s="158">
        <v>4</v>
      </c>
      <c r="R90" s="158">
        <v>0</v>
      </c>
      <c r="S90" s="838"/>
      <c r="T90" s="399"/>
      <c r="U90" s="399"/>
    </row>
    <row r="91" ht="23.25" customHeight="1" spans="2:21">
      <c r="B91" s="812" t="s">
        <v>133</v>
      </c>
      <c r="C91" s="822">
        <f>SUM(C84:C90)</f>
        <v>0</v>
      </c>
      <c r="D91" s="822">
        <f t="shared" ref="D91:O91" si="10">SUM(D84:D90)</f>
        <v>3</v>
      </c>
      <c r="E91" s="822">
        <f t="shared" si="10"/>
        <v>7</v>
      </c>
      <c r="F91" s="822">
        <f t="shared" si="10"/>
        <v>10</v>
      </c>
      <c r="G91" s="822">
        <f t="shared" si="10"/>
        <v>16</v>
      </c>
      <c r="H91" s="822">
        <f t="shared" si="10"/>
        <v>17</v>
      </c>
      <c r="I91" s="822">
        <f t="shared" si="10"/>
        <v>29</v>
      </c>
      <c r="J91" s="822">
        <f t="shared" si="10"/>
        <v>46</v>
      </c>
      <c r="K91" s="822">
        <f t="shared" si="10"/>
        <v>41</v>
      </c>
      <c r="L91" s="822">
        <f t="shared" si="10"/>
        <v>175</v>
      </c>
      <c r="M91" s="822">
        <f t="shared" si="10"/>
        <v>94</v>
      </c>
      <c r="N91" s="822">
        <f t="shared" si="10"/>
        <v>167</v>
      </c>
      <c r="O91" s="822">
        <f t="shared" si="10"/>
        <v>141</v>
      </c>
      <c r="P91" s="822">
        <f t="shared" ref="P91:R91" si="11">SUM(P84:P90)</f>
        <v>76</v>
      </c>
      <c r="Q91" s="822">
        <f t="shared" si="11"/>
        <v>53</v>
      </c>
      <c r="R91" s="839">
        <f t="shared" si="11"/>
        <v>101</v>
      </c>
      <c r="S91" s="840"/>
      <c r="T91" s="399"/>
      <c r="U91" s="399"/>
    </row>
    <row r="92" ht="23.25" customHeight="1" spans="2:21">
      <c r="B92" s="814" t="s">
        <v>134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399"/>
      <c r="U92" s="399"/>
    </row>
    <row r="93" ht="23.25" customHeight="1" spans="2:21">
      <c r="B93" s="814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399"/>
      <c r="U93" s="399"/>
    </row>
    <row r="94" ht="23.25" customHeight="1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399"/>
      <c r="U94" s="399"/>
    </row>
    <row r="95" ht="23.25" customHeight="1" spans="2:21">
      <c r="B95" s="805" t="s">
        <v>178</v>
      </c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399"/>
      <c r="U95" s="399"/>
    </row>
    <row r="96" ht="27" customHeight="1" spans="2:21">
      <c r="B96" s="178" t="s">
        <v>125</v>
      </c>
      <c r="C96" s="810">
        <v>2006</v>
      </c>
      <c r="D96" s="810">
        <v>2007</v>
      </c>
      <c r="E96" s="810">
        <v>2008</v>
      </c>
      <c r="F96" s="810">
        <v>2009</v>
      </c>
      <c r="G96" s="810">
        <v>2010</v>
      </c>
      <c r="H96" s="810">
        <v>2011</v>
      </c>
      <c r="I96" s="810">
        <v>2012</v>
      </c>
      <c r="J96" s="810">
        <v>2013</v>
      </c>
      <c r="K96" s="810">
        <v>2014</v>
      </c>
      <c r="L96" s="823">
        <v>2015</v>
      </c>
      <c r="M96" s="823">
        <v>2016</v>
      </c>
      <c r="N96" s="823">
        <v>2017</v>
      </c>
      <c r="O96" s="684">
        <v>2018</v>
      </c>
      <c r="P96" s="684">
        <v>2019</v>
      </c>
      <c r="Q96" s="823">
        <v>2020</v>
      </c>
      <c r="R96" s="684">
        <v>2021</v>
      </c>
      <c r="S96" s="393" t="s">
        <v>126</v>
      </c>
      <c r="T96" s="399"/>
      <c r="U96" s="399"/>
    </row>
    <row r="97" ht="23.25" customHeight="1" spans="2:21">
      <c r="B97" s="145" t="s">
        <v>4</v>
      </c>
      <c r="C97" s="156">
        <v>1</v>
      </c>
      <c r="D97" s="156">
        <v>1</v>
      </c>
      <c r="E97" s="156">
        <v>1</v>
      </c>
      <c r="F97" s="156">
        <v>1</v>
      </c>
      <c r="G97" s="156">
        <v>2</v>
      </c>
      <c r="H97" s="175">
        <v>3</v>
      </c>
      <c r="I97" s="175">
        <v>3</v>
      </c>
      <c r="J97" s="175">
        <v>5</v>
      </c>
      <c r="K97" s="175">
        <v>8</v>
      </c>
      <c r="L97" s="175">
        <v>8</v>
      </c>
      <c r="M97" s="175">
        <v>8</v>
      </c>
      <c r="N97" s="175">
        <v>9</v>
      </c>
      <c r="O97" s="175">
        <v>9</v>
      </c>
      <c r="P97" s="175">
        <v>11</v>
      </c>
      <c r="Q97" s="175">
        <v>11</v>
      </c>
      <c r="R97" s="175">
        <v>11</v>
      </c>
      <c r="S97" s="827">
        <f>IF(ISERROR(R97/C97-1),"-",(R97/C97-1))</f>
        <v>10</v>
      </c>
      <c r="T97" s="399"/>
      <c r="U97" s="399"/>
    </row>
    <row r="98" ht="23.25" customHeight="1" spans="2:21">
      <c r="B98" s="145" t="s">
        <v>3</v>
      </c>
      <c r="C98" s="156">
        <v>3</v>
      </c>
      <c r="D98" s="156">
        <v>4</v>
      </c>
      <c r="E98" s="156">
        <v>5</v>
      </c>
      <c r="F98" s="156">
        <v>8</v>
      </c>
      <c r="G98" s="156">
        <v>9</v>
      </c>
      <c r="H98" s="175">
        <v>14</v>
      </c>
      <c r="I98" s="175">
        <v>15</v>
      </c>
      <c r="J98" s="175">
        <v>16</v>
      </c>
      <c r="K98" s="175">
        <v>18</v>
      </c>
      <c r="L98" s="175">
        <v>21</v>
      </c>
      <c r="M98" s="175">
        <v>21</v>
      </c>
      <c r="N98" s="175">
        <v>21</v>
      </c>
      <c r="O98" s="175">
        <v>21</v>
      </c>
      <c r="P98" s="175">
        <v>23</v>
      </c>
      <c r="Q98" s="175">
        <v>23</v>
      </c>
      <c r="R98" s="175">
        <v>24</v>
      </c>
      <c r="S98" s="827">
        <f>IF(ISERROR(R98/C98-1),"-",(R98/C98-1))</f>
        <v>7</v>
      </c>
      <c r="T98" s="399"/>
      <c r="U98" s="399"/>
    </row>
    <row r="99" ht="23.25" customHeight="1" spans="2:21">
      <c r="B99" s="812" t="s">
        <v>133</v>
      </c>
      <c r="C99" s="813">
        <f>SUM(C97:C98)</f>
        <v>4</v>
      </c>
      <c r="D99" s="813">
        <f t="shared" ref="D99:R99" si="12">SUM(D97:D98)</f>
        <v>5</v>
      </c>
      <c r="E99" s="813">
        <f t="shared" si="12"/>
        <v>6</v>
      </c>
      <c r="F99" s="813">
        <f t="shared" si="12"/>
        <v>9</v>
      </c>
      <c r="G99" s="813">
        <f t="shared" si="12"/>
        <v>11</v>
      </c>
      <c r="H99" s="813">
        <f t="shared" si="12"/>
        <v>17</v>
      </c>
      <c r="I99" s="813">
        <f t="shared" si="12"/>
        <v>18</v>
      </c>
      <c r="J99" s="813">
        <f t="shared" si="12"/>
        <v>21</v>
      </c>
      <c r="K99" s="813">
        <f t="shared" si="12"/>
        <v>26</v>
      </c>
      <c r="L99" s="813">
        <f t="shared" si="12"/>
        <v>29</v>
      </c>
      <c r="M99" s="813">
        <f t="shared" si="12"/>
        <v>29</v>
      </c>
      <c r="N99" s="813">
        <f t="shared" si="12"/>
        <v>30</v>
      </c>
      <c r="O99" s="822">
        <f t="shared" si="12"/>
        <v>30</v>
      </c>
      <c r="P99" s="822">
        <f t="shared" si="12"/>
        <v>34</v>
      </c>
      <c r="Q99" s="822">
        <f t="shared" si="12"/>
        <v>34</v>
      </c>
      <c r="R99" s="822">
        <f t="shared" si="12"/>
        <v>35</v>
      </c>
      <c r="S99" s="828">
        <f>IF(ISERROR(R99/C99-1),"-",(R99/C99-1))</f>
        <v>7.75</v>
      </c>
      <c r="T99" s="399"/>
      <c r="U99" s="399"/>
    </row>
    <row r="100" ht="23.25" customHeight="1" spans="2:21">
      <c r="B100" s="814" t="s">
        <v>134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399"/>
      <c r="U100" s="399"/>
    </row>
    <row r="101" ht="23.25" customHeight="1" spans="2:21"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399"/>
      <c r="U101" s="399"/>
    </row>
    <row r="102" ht="23.25" customHeight="1" spans="2:21"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399"/>
      <c r="U102" s="399"/>
    </row>
    <row r="103" ht="23.25" customHeight="1" spans="2:21"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399"/>
      <c r="U103" s="399"/>
    </row>
    <row r="104" ht="23.25" customHeight="1" spans="2:21"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399"/>
      <c r="U104" s="399"/>
    </row>
    <row r="105" ht="23.25" customHeight="1" spans="2:21"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399"/>
      <c r="U105" s="399"/>
    </row>
    <row r="106" ht="23.25" customHeight="1" spans="2:21"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399"/>
      <c r="U106" s="399"/>
    </row>
    <row r="107" ht="23.25" customHeight="1" spans="2:21"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399"/>
      <c r="U107" s="399"/>
    </row>
    <row r="108" ht="23.25" customHeight="1" spans="2:21"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399"/>
      <c r="U108" s="399"/>
    </row>
    <row r="109" ht="23.25" customHeight="1" spans="2:21"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399"/>
      <c r="U109" s="399"/>
    </row>
    <row r="110" ht="23.25" customHeight="1" spans="2:21"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399"/>
      <c r="U110" s="399"/>
    </row>
    <row r="111" ht="23.25" customHeight="1" spans="2:21"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399"/>
      <c r="U111" s="399"/>
    </row>
    <row r="112" ht="23.25" customHeight="1" spans="2:21"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399"/>
      <c r="U112" s="399"/>
    </row>
    <row r="113" ht="23.25" customHeight="1" spans="2:21"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399"/>
      <c r="U113" s="399"/>
    </row>
    <row r="114" ht="23.25" customHeight="1" spans="2:21"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399"/>
      <c r="U114" s="399"/>
    </row>
    <row r="115" ht="23.25" customHeight="1" spans="2:21"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399"/>
      <c r="U115" s="399"/>
    </row>
    <row r="116" ht="23.25" customHeight="1" spans="2:21"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399"/>
      <c r="U116" s="399"/>
    </row>
    <row r="117" ht="23.25" customHeight="1" spans="2:21"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399"/>
      <c r="U117" s="399"/>
    </row>
    <row r="118" ht="23.25" customHeight="1" spans="2:21"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399"/>
      <c r="U118" s="399"/>
    </row>
    <row r="119" ht="23.25" customHeight="1" spans="2:21"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399"/>
      <c r="U119" s="399"/>
    </row>
    <row r="120" ht="23.25" customHeight="1" spans="2:21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399"/>
      <c r="U120" s="399"/>
    </row>
    <row r="121" ht="23.25" customHeight="1" spans="2:21"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399"/>
      <c r="U121" s="399"/>
    </row>
    <row r="122" ht="23.25" customHeight="1" spans="2:21"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399"/>
      <c r="U122" s="399"/>
    </row>
    <row r="123" ht="23.25" customHeight="1" spans="2:21">
      <c r="B123" s="834"/>
      <c r="C123" s="834"/>
      <c r="D123" s="834"/>
      <c r="E123" s="834"/>
      <c r="F123" s="834"/>
      <c r="G123" s="834"/>
      <c r="H123" s="834"/>
      <c r="I123" s="834"/>
      <c r="J123" s="834"/>
      <c r="K123" s="834"/>
      <c r="L123" s="834"/>
      <c r="M123" s="834"/>
      <c r="N123" s="834"/>
      <c r="O123" s="834"/>
      <c r="P123" s="834"/>
      <c r="Q123" s="834"/>
      <c r="R123" s="834"/>
      <c r="S123" s="834"/>
      <c r="T123" s="105"/>
      <c r="U123" s="105"/>
    </row>
    <row r="124" ht="23.25" customHeight="1" spans="2:21">
      <c r="B124" s="834"/>
      <c r="C124" s="834"/>
      <c r="D124" s="834"/>
      <c r="E124" s="834"/>
      <c r="F124" s="834"/>
      <c r="G124" s="834"/>
      <c r="H124" s="834"/>
      <c r="I124" s="834"/>
      <c r="J124" s="834"/>
      <c r="K124" s="834"/>
      <c r="L124" s="834"/>
      <c r="M124" s="834"/>
      <c r="N124" s="834"/>
      <c r="O124" s="834"/>
      <c r="P124" s="834"/>
      <c r="Q124" s="834"/>
      <c r="R124" s="834"/>
      <c r="S124" s="834"/>
      <c r="T124" s="105"/>
      <c r="U124" s="105"/>
    </row>
    <row r="125" ht="23.25" customHeight="1" spans="2:21">
      <c r="B125" s="834"/>
      <c r="C125" s="834"/>
      <c r="D125" s="834"/>
      <c r="E125" s="834"/>
      <c r="F125" s="834"/>
      <c r="G125" s="834"/>
      <c r="H125" s="834"/>
      <c r="I125" s="834"/>
      <c r="J125" s="834"/>
      <c r="K125" s="834"/>
      <c r="L125" s="834"/>
      <c r="M125" s="834"/>
      <c r="N125" s="834"/>
      <c r="O125" s="834"/>
      <c r="P125" s="834"/>
      <c r="Q125" s="834"/>
      <c r="R125" s="834"/>
      <c r="S125" s="834"/>
      <c r="T125" s="105"/>
      <c r="U125" s="105"/>
    </row>
    <row r="126" ht="23.25" customHeight="1" spans="2:21">
      <c r="B126" s="834"/>
      <c r="C126" s="834"/>
      <c r="D126" s="834"/>
      <c r="E126" s="834"/>
      <c r="F126" s="834"/>
      <c r="G126" s="834"/>
      <c r="H126" s="834"/>
      <c r="I126" s="834"/>
      <c r="J126" s="834"/>
      <c r="K126" s="834"/>
      <c r="L126" s="834"/>
      <c r="M126" s="834"/>
      <c r="N126" s="834"/>
      <c r="O126" s="834"/>
      <c r="P126" s="834"/>
      <c r="Q126" s="834"/>
      <c r="R126" s="834"/>
      <c r="S126" s="834"/>
      <c r="T126" s="105"/>
      <c r="U126" s="105"/>
    </row>
    <row r="127" ht="23.25" customHeight="1" spans="2:21">
      <c r="B127" s="834"/>
      <c r="C127" s="834"/>
      <c r="D127" s="834"/>
      <c r="E127" s="834"/>
      <c r="F127" s="834"/>
      <c r="G127" s="834"/>
      <c r="H127" s="834"/>
      <c r="I127" s="834"/>
      <c r="J127" s="834"/>
      <c r="K127" s="834"/>
      <c r="L127" s="834"/>
      <c r="M127" s="834"/>
      <c r="N127" s="834"/>
      <c r="O127" s="834"/>
      <c r="P127" s="834"/>
      <c r="Q127" s="834"/>
      <c r="R127" s="834"/>
      <c r="S127" s="834"/>
      <c r="T127" s="105"/>
      <c r="U127" s="105"/>
    </row>
    <row r="128" ht="23.25" customHeight="1" spans="2:21">
      <c r="B128" s="834"/>
      <c r="C128" s="834"/>
      <c r="D128" s="834"/>
      <c r="E128" s="834"/>
      <c r="F128" s="834"/>
      <c r="G128" s="834"/>
      <c r="H128" s="834"/>
      <c r="I128" s="834"/>
      <c r="J128" s="834"/>
      <c r="K128" s="834"/>
      <c r="L128" s="834"/>
      <c r="M128" s="834"/>
      <c r="N128" s="834"/>
      <c r="O128" s="834"/>
      <c r="P128" s="834"/>
      <c r="Q128" s="834"/>
      <c r="R128" s="834"/>
      <c r="S128" s="834"/>
      <c r="T128" s="105"/>
      <c r="U128" s="105"/>
    </row>
    <row r="129" ht="23.25" customHeight="1" spans="2:21">
      <c r="B129" s="834"/>
      <c r="C129" s="834"/>
      <c r="D129" s="834"/>
      <c r="E129" s="834"/>
      <c r="F129" s="834"/>
      <c r="G129" s="834"/>
      <c r="H129" s="834"/>
      <c r="I129" s="834"/>
      <c r="J129" s="834"/>
      <c r="K129" s="834"/>
      <c r="L129" s="834"/>
      <c r="M129" s="834"/>
      <c r="N129" s="834"/>
      <c r="O129" s="834"/>
      <c r="P129" s="834"/>
      <c r="Q129" s="834"/>
      <c r="R129" s="834"/>
      <c r="S129" s="834"/>
      <c r="T129" s="105"/>
      <c r="U129" s="105"/>
    </row>
    <row r="130" ht="23.25" customHeight="1" spans="2:21">
      <c r="B130" s="834"/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105"/>
      <c r="U130" s="105"/>
    </row>
    <row r="131" ht="23.25" customHeight="1" spans="2:21">
      <c r="B131" s="834"/>
      <c r="C131" s="834"/>
      <c r="D131" s="834"/>
      <c r="E131" s="834"/>
      <c r="F131" s="834"/>
      <c r="G131" s="834"/>
      <c r="H131" s="834"/>
      <c r="I131" s="834"/>
      <c r="J131" s="834"/>
      <c r="K131" s="834"/>
      <c r="L131" s="834"/>
      <c r="M131" s="834"/>
      <c r="N131" s="834"/>
      <c r="O131" s="834"/>
      <c r="P131" s="834"/>
      <c r="Q131" s="834"/>
      <c r="R131" s="834"/>
      <c r="S131" s="834"/>
      <c r="T131" s="105"/>
      <c r="U131" s="105"/>
    </row>
    <row r="132" ht="23.25" customHeight="1" spans="2:21">
      <c r="B132" s="834"/>
      <c r="C132" s="834"/>
      <c r="D132" s="834"/>
      <c r="E132" s="834"/>
      <c r="F132" s="834"/>
      <c r="G132" s="834"/>
      <c r="H132" s="834"/>
      <c r="I132" s="834"/>
      <c r="J132" s="834"/>
      <c r="K132" s="834"/>
      <c r="L132" s="834"/>
      <c r="M132" s="834"/>
      <c r="N132" s="834"/>
      <c r="O132" s="834"/>
      <c r="P132" s="834"/>
      <c r="Q132" s="834"/>
      <c r="R132" s="834"/>
      <c r="S132" s="834"/>
      <c r="T132" s="105"/>
      <c r="U132" s="105"/>
    </row>
    <row r="133" ht="23.25" customHeight="1" spans="2:21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ht="23.25" customHeight="1" spans="2:21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ht="23.25" customHeight="1" spans="2:21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ht="23.25" customHeight="1" spans="2:21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</sheetData>
  <mergeCells count="1">
    <mergeCell ref="B36:U37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542</v>
      </c>
      <c r="B12" s="21"/>
      <c r="C12" s="21"/>
      <c r="D12" s="21"/>
      <c r="E12" s="21"/>
      <c r="F12" s="22"/>
      <c r="G12" s="20" t="s">
        <v>543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134</v>
      </c>
      <c r="B27" s="54"/>
      <c r="C27" s="55"/>
      <c r="D27" s="56"/>
      <c r="E27" s="56"/>
      <c r="F27" s="57"/>
      <c r="G27" s="53" t="s">
        <v>134</v>
      </c>
      <c r="H27" s="58"/>
      <c r="I27" s="62"/>
      <c r="J27" s="62"/>
      <c r="K27" s="63"/>
    </row>
    <row r="28" ht="50.1" customHeight="1" spans="1:11">
      <c r="A28" s="20" t="s">
        <v>544</v>
      </c>
      <c r="B28" s="21"/>
      <c r="C28" s="21"/>
      <c r="D28" s="21"/>
      <c r="E28" s="21"/>
      <c r="F28" s="22"/>
      <c r="G28" s="20" t="s">
        <v>545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134</v>
      </c>
      <c r="B43" s="54"/>
      <c r="C43" s="55"/>
      <c r="D43" s="56"/>
      <c r="E43" s="56"/>
      <c r="F43" s="57"/>
      <c r="G43" s="53" t="s">
        <v>134</v>
      </c>
      <c r="H43" s="58"/>
      <c r="I43" s="62"/>
      <c r="J43" s="62"/>
      <c r="K43" s="63"/>
    </row>
    <row r="44" ht="50.1" customHeight="1" spans="1:11">
      <c r="A44" s="20" t="s">
        <v>546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</row>
    <row r="45" ht="23.25" customHeight="1" spans="1:11">
      <c r="A45" s="23"/>
      <c r="B45" s="24"/>
      <c r="C45" s="24"/>
      <c r="D45" s="24"/>
      <c r="E45" s="25"/>
      <c r="F45" s="25"/>
      <c r="G45" s="25"/>
      <c r="H45" s="25"/>
      <c r="I45" s="25"/>
      <c r="J45" s="25"/>
      <c r="K45" s="26"/>
    </row>
    <row r="46" ht="23.25" customHeight="1" spans="1:11">
      <c r="A46" s="27"/>
      <c r="B46" s="28"/>
      <c r="C46" s="29"/>
      <c r="D46" s="29"/>
      <c r="E46" s="30"/>
      <c r="F46" s="30"/>
      <c r="G46" s="30"/>
      <c r="H46" s="30"/>
      <c r="I46" s="30"/>
      <c r="J46" s="30"/>
      <c r="K46" s="31"/>
    </row>
    <row r="47" ht="23.25" customHeight="1" spans="1:11">
      <c r="A47" s="27"/>
      <c r="B47" s="32"/>
      <c r="C47" s="33"/>
      <c r="D47" s="33"/>
      <c r="E47" s="30"/>
      <c r="F47" s="30"/>
      <c r="G47" s="30"/>
      <c r="H47" s="30"/>
      <c r="I47" s="30"/>
      <c r="J47" s="30"/>
      <c r="K47" s="31"/>
    </row>
    <row r="48" ht="23.25" customHeight="1" spans="1:11">
      <c r="A48" s="27"/>
      <c r="B48" s="34"/>
      <c r="C48" s="33"/>
      <c r="D48" s="33"/>
      <c r="E48" s="30"/>
      <c r="F48" s="30"/>
      <c r="G48" s="30"/>
      <c r="H48" s="30"/>
      <c r="I48" s="30"/>
      <c r="J48" s="30"/>
      <c r="K48" s="31"/>
    </row>
    <row r="49" ht="23.25" customHeight="1" spans="1:11">
      <c r="A49" s="27"/>
      <c r="B49" s="29"/>
      <c r="C49" s="33"/>
      <c r="D49" s="33"/>
      <c r="E49" s="30"/>
      <c r="F49" s="30"/>
      <c r="G49" s="30"/>
      <c r="H49" s="30"/>
      <c r="I49" s="30"/>
      <c r="J49" s="30"/>
      <c r="K49" s="31"/>
    </row>
    <row r="50" ht="23.25" customHeight="1" spans="1:11">
      <c r="A50" s="27"/>
      <c r="B50" s="29"/>
      <c r="C50" s="33"/>
      <c r="D50" s="33"/>
      <c r="E50" s="30"/>
      <c r="F50" s="30"/>
      <c r="G50" s="30"/>
      <c r="H50" s="30"/>
      <c r="I50" s="30"/>
      <c r="J50" s="30"/>
      <c r="K50" s="31"/>
    </row>
    <row r="51" ht="23.25" customHeight="1" spans="1:11">
      <c r="A51" s="27"/>
      <c r="B51" s="29"/>
      <c r="C51" s="29"/>
      <c r="D51" s="29"/>
      <c r="E51" s="30"/>
      <c r="F51" s="30"/>
      <c r="G51" s="30"/>
      <c r="H51" s="30"/>
      <c r="I51" s="30"/>
      <c r="J51" s="30"/>
      <c r="K51" s="31"/>
    </row>
    <row r="52" ht="23.25" customHeight="1" spans="1:11">
      <c r="A52" s="27"/>
      <c r="B52" s="35"/>
      <c r="C52" s="36"/>
      <c r="D52" s="36"/>
      <c r="E52" s="30"/>
      <c r="F52" s="30"/>
      <c r="G52" s="30"/>
      <c r="H52" s="30"/>
      <c r="I52" s="30"/>
      <c r="J52" s="30"/>
      <c r="K52" s="31"/>
    </row>
    <row r="53" ht="23.25" customHeight="1" spans="1:11">
      <c r="A53" s="27"/>
      <c r="B53" s="30"/>
      <c r="C53" s="30"/>
      <c r="D53" s="30"/>
      <c r="E53" s="30"/>
      <c r="F53" s="30"/>
      <c r="G53" s="30"/>
      <c r="H53" s="30"/>
      <c r="I53" s="30"/>
      <c r="J53" s="30"/>
      <c r="K53" s="31"/>
    </row>
    <row r="54" ht="23.25" customHeight="1" spans="1:11">
      <c r="A54" s="27"/>
      <c r="B54" s="30"/>
      <c r="C54" s="30"/>
      <c r="D54" s="30"/>
      <c r="E54" s="30"/>
      <c r="F54" s="30"/>
      <c r="G54" s="30"/>
      <c r="H54" s="30"/>
      <c r="I54" s="30"/>
      <c r="J54" s="30"/>
      <c r="K54" s="31"/>
    </row>
    <row r="55" ht="23.25" customHeight="1" spans="1:11">
      <c r="A55" s="27"/>
      <c r="B55" s="37"/>
      <c r="C55" s="38"/>
      <c r="D55" s="39"/>
      <c r="E55" s="40"/>
      <c r="F55" s="38"/>
      <c r="G55" s="38"/>
      <c r="H55" s="43"/>
      <c r="I55" s="30"/>
      <c r="J55" s="30"/>
      <c r="K55" s="31"/>
    </row>
    <row r="56" ht="23.25" customHeight="1" spans="1:11">
      <c r="A56" s="27"/>
      <c r="B56" s="44"/>
      <c r="C56" s="45"/>
      <c r="D56" s="45"/>
      <c r="E56" s="45"/>
      <c r="F56" s="45"/>
      <c r="G56" s="208"/>
      <c r="H56" s="45"/>
      <c r="I56" s="30"/>
      <c r="J56" s="30"/>
      <c r="K56" s="31"/>
    </row>
    <row r="57" ht="23.25" customHeight="1" spans="1:11">
      <c r="A57" s="27"/>
      <c r="B57" s="39"/>
      <c r="C57" s="48"/>
      <c r="D57" s="49"/>
      <c r="E57" s="49"/>
      <c r="F57" s="49"/>
      <c r="G57" s="48"/>
      <c r="H57" s="52"/>
      <c r="I57" s="30"/>
      <c r="J57" s="30"/>
      <c r="K57" s="31"/>
    </row>
    <row r="58" ht="23.25" customHeight="1" spans="1:11">
      <c r="A58" s="27"/>
      <c r="B58" s="39"/>
      <c r="C58" s="48"/>
      <c r="D58" s="49"/>
      <c r="E58" s="49"/>
      <c r="F58" s="49"/>
      <c r="G58" s="48"/>
      <c r="H58" s="52"/>
      <c r="I58" s="30"/>
      <c r="J58" s="30"/>
      <c r="K58" s="31"/>
    </row>
    <row r="59" ht="23.25" customHeight="1" spans="1:11">
      <c r="A59" s="53" t="s">
        <v>134</v>
      </c>
      <c r="B59" s="54"/>
      <c r="C59" s="55"/>
      <c r="D59" s="56"/>
      <c r="E59" s="56"/>
      <c r="F59" s="56"/>
      <c r="G59" s="54"/>
      <c r="H59" s="58"/>
      <c r="I59" s="62"/>
      <c r="J59" s="62"/>
      <c r="K59" s="63"/>
    </row>
    <row r="60" ht="50.1" customHeight="1" spans="1:11">
      <c r="A60" s="20" t="s">
        <v>547</v>
      </c>
      <c r="B60" s="21"/>
      <c r="C60" s="21"/>
      <c r="D60" s="21"/>
      <c r="E60" s="21"/>
      <c r="F60" s="22"/>
      <c r="G60" s="20"/>
      <c r="H60" s="21"/>
      <c r="I60" s="21"/>
      <c r="J60" s="21"/>
      <c r="K60" s="22"/>
    </row>
    <row r="61" ht="23.25" customHeight="1" spans="1:11">
      <c r="A61" s="23"/>
      <c r="B61" s="24"/>
      <c r="C61" s="24"/>
      <c r="D61" s="24"/>
      <c r="E61" s="25"/>
      <c r="F61" s="26"/>
      <c r="G61" s="23"/>
      <c r="H61" s="25"/>
      <c r="I61" s="25"/>
      <c r="J61" s="25"/>
      <c r="K61" s="26"/>
    </row>
    <row r="62" ht="23.25" customHeight="1" spans="1:11">
      <c r="A62" s="27"/>
      <c r="B62" s="28"/>
      <c r="C62" s="29"/>
      <c r="D62" s="29"/>
      <c r="E62" s="30"/>
      <c r="F62" s="31"/>
      <c r="G62" s="27"/>
      <c r="H62" s="30"/>
      <c r="I62" s="30"/>
      <c r="J62" s="30"/>
      <c r="K62" s="31"/>
    </row>
    <row r="63" ht="23.25" customHeight="1" spans="1:11">
      <c r="A63" s="27"/>
      <c r="B63" s="32"/>
      <c r="C63" s="33"/>
      <c r="D63" s="33"/>
      <c r="E63" s="30"/>
      <c r="F63" s="31"/>
      <c r="G63" s="27"/>
      <c r="H63" s="30"/>
      <c r="I63" s="30"/>
      <c r="J63" s="30"/>
      <c r="K63" s="31"/>
    </row>
    <row r="64" ht="23.25" customHeight="1" spans="1:11">
      <c r="A64" s="27"/>
      <c r="B64" s="34"/>
      <c r="C64" s="33"/>
      <c r="D64" s="33"/>
      <c r="E64" s="30"/>
      <c r="F64" s="31"/>
      <c r="G64" s="27"/>
      <c r="H64" s="30"/>
      <c r="I64" s="30"/>
      <c r="J64" s="30"/>
      <c r="K64" s="31"/>
    </row>
    <row r="65" ht="23.25" customHeight="1" spans="1:11">
      <c r="A65" s="27"/>
      <c r="B65" s="29"/>
      <c r="C65" s="33"/>
      <c r="D65" s="33"/>
      <c r="E65" s="30"/>
      <c r="F65" s="31"/>
      <c r="G65" s="27"/>
      <c r="H65" s="30"/>
      <c r="I65" s="30"/>
      <c r="J65" s="30"/>
      <c r="K65" s="31"/>
    </row>
    <row r="66" ht="23.25" customHeight="1" spans="1:11">
      <c r="A66" s="27"/>
      <c r="B66" s="29"/>
      <c r="C66" s="33"/>
      <c r="D66" s="33"/>
      <c r="E66" s="30"/>
      <c r="F66" s="31"/>
      <c r="G66" s="27"/>
      <c r="H66" s="30"/>
      <c r="I66" s="30"/>
      <c r="J66" s="30"/>
      <c r="K66" s="31"/>
    </row>
    <row r="67" ht="23.25" customHeight="1" spans="1:11">
      <c r="A67" s="27"/>
      <c r="B67" s="29"/>
      <c r="C67" s="29"/>
      <c r="D67" s="29"/>
      <c r="E67" s="30"/>
      <c r="F67" s="31"/>
      <c r="G67" s="27"/>
      <c r="H67" s="30"/>
      <c r="I67" s="30"/>
      <c r="J67" s="30"/>
      <c r="K67" s="31"/>
    </row>
    <row r="68" ht="23.25" customHeight="1" spans="1:11">
      <c r="A68" s="27"/>
      <c r="B68" s="35"/>
      <c r="C68" s="36"/>
      <c r="D68" s="36"/>
      <c r="E68" s="30"/>
      <c r="F68" s="31"/>
      <c r="G68" s="27"/>
      <c r="H68" s="30"/>
      <c r="I68" s="30"/>
      <c r="J68" s="30"/>
      <c r="K68" s="31"/>
    </row>
    <row r="69" ht="23.25" customHeight="1" spans="1:11">
      <c r="A69" s="27"/>
      <c r="B69" s="30"/>
      <c r="C69" s="30"/>
      <c r="D69" s="30"/>
      <c r="E69" s="30"/>
      <c r="F69" s="31"/>
      <c r="G69" s="27"/>
      <c r="H69" s="30"/>
      <c r="I69" s="30"/>
      <c r="J69" s="30"/>
      <c r="K69" s="31"/>
    </row>
    <row r="70" ht="23.25" customHeight="1" spans="1:11">
      <c r="A70" s="27"/>
      <c r="B70" s="30"/>
      <c r="C70" s="30"/>
      <c r="D70" s="30"/>
      <c r="E70" s="30"/>
      <c r="F70" s="31"/>
      <c r="G70" s="27"/>
      <c r="H70" s="30"/>
      <c r="I70" s="30"/>
      <c r="J70" s="30"/>
      <c r="K70" s="31"/>
    </row>
    <row r="71" ht="23.25" customHeight="1" spans="1:11">
      <c r="A71" s="27"/>
      <c r="B71" s="37"/>
      <c r="C71" s="38"/>
      <c r="D71" s="39"/>
      <c r="E71" s="40"/>
      <c r="F71" s="41"/>
      <c r="G71" s="42"/>
      <c r="H71" s="43"/>
      <c r="I71" s="30"/>
      <c r="J71" s="30"/>
      <c r="K71" s="31"/>
    </row>
    <row r="72" ht="23.25" customHeight="1" spans="1:11">
      <c r="A72" s="27"/>
      <c r="B72" s="44"/>
      <c r="C72" s="45"/>
      <c r="D72" s="45"/>
      <c r="E72" s="45"/>
      <c r="F72" s="46"/>
      <c r="G72" s="47"/>
      <c r="H72" s="45"/>
      <c r="I72" s="30"/>
      <c r="J72" s="30"/>
      <c r="K72" s="31"/>
    </row>
    <row r="73" ht="23.25" customHeight="1" spans="1:11">
      <c r="A73" s="27"/>
      <c r="B73" s="39"/>
      <c r="C73" s="48"/>
      <c r="D73" s="49"/>
      <c r="E73" s="49"/>
      <c r="F73" s="50"/>
      <c r="G73" s="51"/>
      <c r="H73" s="52"/>
      <c r="I73" s="30"/>
      <c r="J73" s="30"/>
      <c r="K73" s="31"/>
    </row>
    <row r="74" ht="23.25" customHeight="1" spans="1:11">
      <c r="A74" s="27"/>
      <c r="B74" s="39"/>
      <c r="C74" s="48"/>
      <c r="D74" s="49"/>
      <c r="E74" s="49"/>
      <c r="F74" s="50"/>
      <c r="G74" s="51"/>
      <c r="H74" s="52"/>
      <c r="I74" s="30"/>
      <c r="J74" s="30"/>
      <c r="K74" s="31"/>
    </row>
    <row r="75" ht="23.25" customHeight="1" spans="1:11">
      <c r="A75" s="53" t="s">
        <v>134</v>
      </c>
      <c r="B75" s="54"/>
      <c r="C75" s="55"/>
      <c r="D75" s="56"/>
      <c r="E75" s="56"/>
      <c r="F75" s="57"/>
      <c r="G75" s="53"/>
      <c r="H75" s="58"/>
      <c r="I75" s="62"/>
      <c r="J75" s="62"/>
      <c r="K75" s="63"/>
    </row>
    <row r="76" ht="23.25" customHeight="1" spans="1:11">
      <c r="A76" s="139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ht="23.25" customHeight="1" spans="1:11">
      <c r="A77" s="139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7">
    <mergeCell ref="A12:F12"/>
    <mergeCell ref="G12:K12"/>
    <mergeCell ref="A28:F28"/>
    <mergeCell ref="G28:K28"/>
    <mergeCell ref="A44:K44"/>
    <mergeCell ref="A60:F60"/>
    <mergeCell ref="G60:K60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K231"/>
  <sheetViews>
    <sheetView showGridLines="0" zoomScale="85" zoomScaleNormal="85" workbookViewId="0">
      <selection activeCell="E62" sqref="E61:E62"/>
    </sheetView>
  </sheetViews>
  <sheetFormatPr defaultColWidth="0" defaultRowHeight="15"/>
  <cols>
    <col min="1" max="1" width="2.71428571428571" customWidth="1"/>
    <col min="2" max="2" width="29.1428571428571" customWidth="1"/>
    <col min="3" max="3" width="48.1428571428571" customWidth="1"/>
    <col min="4" max="8" width="15.7142857142857" customWidth="1"/>
    <col min="9" max="9" width="17.7142857142857" customWidth="1"/>
    <col min="10" max="10" width="9.14285714285714" customWidth="1"/>
    <col min="11" max="11" width="8.57142857142857" customWidth="1"/>
    <col min="12" max="17" width="0" hidden="1" customWidth="1"/>
    <col min="18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105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23.25" customHeight="1" spans="2:10">
      <c r="B12" s="118" t="s">
        <v>548</v>
      </c>
      <c r="C12" s="421"/>
      <c r="D12" s="421"/>
      <c r="E12" s="421"/>
      <c r="F12" s="421"/>
      <c r="G12" s="421"/>
      <c r="H12" s="421"/>
      <c r="I12" s="45"/>
      <c r="J12" s="30"/>
    </row>
    <row r="13" ht="50.1" customHeight="1" spans="2:10">
      <c r="B13" s="71" t="s">
        <v>549</v>
      </c>
      <c r="C13" s="348" t="s">
        <v>550</v>
      </c>
      <c r="D13" s="348" t="s">
        <v>551</v>
      </c>
      <c r="E13" s="348" t="s">
        <v>552</v>
      </c>
      <c r="F13" s="348" t="s">
        <v>553</v>
      </c>
      <c r="G13" s="348" t="s">
        <v>554</v>
      </c>
      <c r="H13" s="413" t="s">
        <v>555</v>
      </c>
      <c r="I13" s="45"/>
      <c r="J13" s="30"/>
    </row>
    <row r="14" ht="23.25" customHeight="1" spans="2:10">
      <c r="B14" s="422" t="s">
        <v>556</v>
      </c>
      <c r="C14" s="295" t="s">
        <v>87</v>
      </c>
      <c r="D14" s="171" t="s">
        <v>557</v>
      </c>
      <c r="E14" s="171">
        <v>15</v>
      </c>
      <c r="F14" s="402">
        <v>2</v>
      </c>
      <c r="G14" s="402">
        <v>0</v>
      </c>
      <c r="H14" s="407" t="s">
        <v>130</v>
      </c>
      <c r="I14" s="369"/>
      <c r="J14" s="30"/>
    </row>
    <row r="15" ht="23.25" customHeight="1" spans="2:10">
      <c r="B15" s="422" t="s">
        <v>558</v>
      </c>
      <c r="C15" s="295" t="s">
        <v>54</v>
      </c>
      <c r="D15" s="171" t="s">
        <v>29</v>
      </c>
      <c r="E15" s="171">
        <v>17</v>
      </c>
      <c r="F15" s="402">
        <v>5</v>
      </c>
      <c r="G15" s="402">
        <v>2</v>
      </c>
      <c r="H15" s="407" t="s">
        <v>130</v>
      </c>
      <c r="I15" s="369"/>
      <c r="J15" s="30"/>
    </row>
    <row r="16" ht="23.25" customHeight="1" spans="2:10">
      <c r="B16" s="422" t="s">
        <v>558</v>
      </c>
      <c r="C16" s="295" t="s">
        <v>54</v>
      </c>
      <c r="D16" s="171" t="s">
        <v>18</v>
      </c>
      <c r="E16" s="171"/>
      <c r="F16" s="402"/>
      <c r="G16" s="402"/>
      <c r="H16" s="407"/>
      <c r="I16" s="369"/>
      <c r="J16" s="30"/>
    </row>
    <row r="17" ht="23.25" customHeight="1" spans="2:10">
      <c r="B17" s="422" t="s">
        <v>559</v>
      </c>
      <c r="C17" s="295" t="s">
        <v>16</v>
      </c>
      <c r="D17" s="171" t="s">
        <v>29</v>
      </c>
      <c r="E17" s="171">
        <v>21</v>
      </c>
      <c r="F17" s="171">
        <v>3</v>
      </c>
      <c r="G17" s="171">
        <v>1</v>
      </c>
      <c r="H17" s="177" t="s">
        <v>130</v>
      </c>
      <c r="I17" s="369"/>
      <c r="J17" s="30"/>
    </row>
    <row r="18" ht="23.25" customHeight="1" spans="2:10">
      <c r="B18" s="422" t="s">
        <v>559</v>
      </c>
      <c r="C18" s="295" t="s">
        <v>16</v>
      </c>
      <c r="D18" s="171" t="s">
        <v>18</v>
      </c>
      <c r="E18" s="171"/>
      <c r="F18" s="171"/>
      <c r="G18" s="171"/>
      <c r="H18" s="177"/>
      <c r="I18" s="369"/>
      <c r="J18" s="30"/>
    </row>
    <row r="19" ht="23.25" customHeight="1" spans="2:10">
      <c r="B19" s="423" t="s">
        <v>560</v>
      </c>
      <c r="C19" s="295" t="s">
        <v>108</v>
      </c>
      <c r="D19" s="171" t="s">
        <v>18</v>
      </c>
      <c r="E19" s="171">
        <v>11</v>
      </c>
      <c r="F19" s="171">
        <v>3</v>
      </c>
      <c r="G19" s="171">
        <v>0</v>
      </c>
      <c r="H19" s="177" t="s">
        <v>130</v>
      </c>
      <c r="I19" s="369"/>
      <c r="J19" s="30"/>
    </row>
    <row r="20" ht="23.25" customHeight="1" spans="2:10">
      <c r="B20" s="422" t="s">
        <v>561</v>
      </c>
      <c r="C20" s="295" t="s">
        <v>58</v>
      </c>
      <c r="D20" s="171" t="s">
        <v>18</v>
      </c>
      <c r="E20" s="171">
        <v>15</v>
      </c>
      <c r="F20" s="171">
        <v>0</v>
      </c>
      <c r="G20" s="171">
        <v>1</v>
      </c>
      <c r="H20" s="177" t="s">
        <v>130</v>
      </c>
      <c r="I20" s="369"/>
      <c r="J20" s="30"/>
    </row>
    <row r="21" ht="23.25" customHeight="1" spans="2:10">
      <c r="B21" s="422" t="s">
        <v>562</v>
      </c>
      <c r="C21" s="295" t="s">
        <v>563</v>
      </c>
      <c r="D21" s="171" t="s">
        <v>18</v>
      </c>
      <c r="E21" s="171">
        <v>12</v>
      </c>
      <c r="F21" s="171">
        <v>3</v>
      </c>
      <c r="G21" s="171">
        <v>1</v>
      </c>
      <c r="H21" s="177" t="s">
        <v>130</v>
      </c>
      <c r="I21" s="369"/>
      <c r="J21" s="30"/>
    </row>
    <row r="22" ht="23.25" customHeight="1" spans="2:10">
      <c r="B22" s="422" t="s">
        <v>564</v>
      </c>
      <c r="C22" s="295" t="s">
        <v>78</v>
      </c>
      <c r="D22" s="171" t="s">
        <v>29</v>
      </c>
      <c r="E22" s="171">
        <v>8</v>
      </c>
      <c r="F22" s="171">
        <v>0</v>
      </c>
      <c r="G22" s="171">
        <v>1</v>
      </c>
      <c r="H22" s="177" t="s">
        <v>130</v>
      </c>
      <c r="I22" s="369"/>
      <c r="J22" s="30"/>
    </row>
    <row r="23" ht="23.25" customHeight="1" spans="2:10">
      <c r="B23" s="422" t="s">
        <v>565</v>
      </c>
      <c r="C23" s="295" t="s">
        <v>38</v>
      </c>
      <c r="D23" s="171" t="s">
        <v>29</v>
      </c>
      <c r="E23" s="171">
        <v>18</v>
      </c>
      <c r="F23" s="171">
        <v>5</v>
      </c>
      <c r="G23" s="171">
        <v>2</v>
      </c>
      <c r="H23" s="177" t="s">
        <v>130</v>
      </c>
      <c r="I23" s="369"/>
      <c r="J23" s="30"/>
    </row>
    <row r="24" ht="23.25" customHeight="1" spans="2:10">
      <c r="B24" s="422" t="s">
        <v>565</v>
      </c>
      <c r="C24" s="295" t="s">
        <v>38</v>
      </c>
      <c r="D24" s="171" t="s">
        <v>18</v>
      </c>
      <c r="E24" s="171"/>
      <c r="F24" s="171"/>
      <c r="G24" s="171"/>
      <c r="H24" s="177"/>
      <c r="I24" s="369"/>
      <c r="J24" s="30"/>
    </row>
    <row r="25" ht="23.25" customHeight="1" spans="2:10">
      <c r="B25" s="422" t="s">
        <v>566</v>
      </c>
      <c r="C25" s="295" t="s">
        <v>102</v>
      </c>
      <c r="D25" s="171" t="s">
        <v>18</v>
      </c>
      <c r="E25" s="171">
        <v>12</v>
      </c>
      <c r="F25" s="171">
        <v>3</v>
      </c>
      <c r="G25" s="171">
        <v>1</v>
      </c>
      <c r="H25" s="177" t="s">
        <v>130</v>
      </c>
      <c r="I25" s="369"/>
      <c r="J25" s="30"/>
    </row>
    <row r="26" ht="23.25" customHeight="1" spans="2:10">
      <c r="B26" s="422" t="s">
        <v>567</v>
      </c>
      <c r="C26" s="295" t="s">
        <v>49</v>
      </c>
      <c r="D26" s="171" t="s">
        <v>29</v>
      </c>
      <c r="E26" s="171">
        <v>12</v>
      </c>
      <c r="F26" s="171">
        <v>6</v>
      </c>
      <c r="G26" s="171">
        <v>1</v>
      </c>
      <c r="H26" s="177" t="s">
        <v>130</v>
      </c>
      <c r="I26" s="162"/>
      <c r="J26" s="30"/>
    </row>
    <row r="27" ht="23.25" customHeight="1" spans="1:10">
      <c r="A27" s="65"/>
      <c r="B27" s="422" t="s">
        <v>567</v>
      </c>
      <c r="C27" s="295" t="s">
        <v>49</v>
      </c>
      <c r="D27" s="171" t="s">
        <v>18</v>
      </c>
      <c r="E27" s="171"/>
      <c r="F27" s="171"/>
      <c r="G27" s="171"/>
      <c r="H27" s="177"/>
      <c r="I27" s="30"/>
      <c r="J27" s="30"/>
    </row>
    <row r="28" ht="23.25" customHeight="1" spans="1:10">
      <c r="A28" s="65"/>
      <c r="B28" s="422" t="s">
        <v>568</v>
      </c>
      <c r="C28" s="295" t="s">
        <v>34</v>
      </c>
      <c r="D28" s="171" t="s">
        <v>18</v>
      </c>
      <c r="E28" s="171">
        <v>22</v>
      </c>
      <c r="F28" s="171">
        <v>1</v>
      </c>
      <c r="G28" s="171">
        <v>1</v>
      </c>
      <c r="H28" s="177" t="s">
        <v>130</v>
      </c>
      <c r="I28" s="369"/>
      <c r="J28" s="30"/>
    </row>
    <row r="29" ht="23.25" customHeight="1" spans="1:10">
      <c r="A29" s="65"/>
      <c r="B29" s="422" t="s">
        <v>568</v>
      </c>
      <c r="C29" s="295" t="s">
        <v>34</v>
      </c>
      <c r="D29" s="171" t="s">
        <v>29</v>
      </c>
      <c r="E29" s="171"/>
      <c r="F29" s="171"/>
      <c r="G29" s="171"/>
      <c r="H29" s="177"/>
      <c r="I29" s="369"/>
      <c r="J29" s="30"/>
    </row>
    <row r="30" ht="23.25" customHeight="1" spans="1:10">
      <c r="A30" s="65"/>
      <c r="B30" s="423" t="s">
        <v>569</v>
      </c>
      <c r="C30" s="295" t="s">
        <v>112</v>
      </c>
      <c r="D30" s="171" t="s">
        <v>18</v>
      </c>
      <c r="E30" s="171">
        <v>19</v>
      </c>
      <c r="F30" s="171">
        <v>1</v>
      </c>
      <c r="G30" s="171">
        <v>2</v>
      </c>
      <c r="H30" s="177" t="s">
        <v>130</v>
      </c>
      <c r="I30" s="369"/>
      <c r="J30" s="30"/>
    </row>
    <row r="31" ht="23.25" customHeight="1" spans="1:10">
      <c r="A31" s="65"/>
      <c r="B31" s="422" t="s">
        <v>570</v>
      </c>
      <c r="C31" s="295" t="s">
        <v>73</v>
      </c>
      <c r="D31" s="171" t="s">
        <v>18</v>
      </c>
      <c r="E31" s="171">
        <v>11</v>
      </c>
      <c r="F31" s="171">
        <v>3</v>
      </c>
      <c r="G31" s="171">
        <v>2</v>
      </c>
      <c r="H31" s="177" t="s">
        <v>130</v>
      </c>
      <c r="I31" s="369"/>
      <c r="J31" s="30"/>
    </row>
    <row r="32" ht="23.25" customHeight="1" spans="1:10">
      <c r="A32" s="65"/>
      <c r="B32" s="422" t="s">
        <v>571</v>
      </c>
      <c r="C32" s="295" t="s">
        <v>117</v>
      </c>
      <c r="D32" s="171" t="s">
        <v>18</v>
      </c>
      <c r="E32" s="171">
        <v>14</v>
      </c>
      <c r="F32" s="171">
        <v>2</v>
      </c>
      <c r="G32" s="171">
        <v>0</v>
      </c>
      <c r="H32" s="177"/>
      <c r="I32" s="369"/>
      <c r="J32" s="30"/>
    </row>
    <row r="33" ht="23.25" customHeight="1" spans="1:10">
      <c r="A33" s="65"/>
      <c r="B33" s="422" t="s">
        <v>572</v>
      </c>
      <c r="C33" s="295" t="s">
        <v>92</v>
      </c>
      <c r="D33" s="171" t="s">
        <v>557</v>
      </c>
      <c r="E33" s="171">
        <v>13</v>
      </c>
      <c r="F33" s="171">
        <v>3</v>
      </c>
      <c r="G33" s="171">
        <v>0</v>
      </c>
      <c r="H33" s="177" t="s">
        <v>130</v>
      </c>
      <c r="I33" s="369"/>
      <c r="J33" s="30"/>
    </row>
    <row r="34" ht="23.25" customHeight="1" spans="1:10">
      <c r="A34" s="65"/>
      <c r="B34" s="422" t="s">
        <v>573</v>
      </c>
      <c r="C34" s="295" t="s">
        <v>25</v>
      </c>
      <c r="D34" s="171" t="s">
        <v>29</v>
      </c>
      <c r="E34" s="171">
        <v>15</v>
      </c>
      <c r="F34" s="171">
        <v>4</v>
      </c>
      <c r="G34" s="171">
        <v>1</v>
      </c>
      <c r="H34" s="177" t="s">
        <v>130</v>
      </c>
      <c r="I34" s="369"/>
      <c r="J34" s="30"/>
    </row>
    <row r="35" ht="23.25" customHeight="1" spans="1:10">
      <c r="A35" s="65"/>
      <c r="B35" s="422" t="s">
        <v>573</v>
      </c>
      <c r="C35" s="295" t="s">
        <v>25</v>
      </c>
      <c r="D35" s="171" t="s">
        <v>18</v>
      </c>
      <c r="E35" s="171"/>
      <c r="F35" s="171"/>
      <c r="G35" s="171"/>
      <c r="H35" s="177"/>
      <c r="I35" s="369"/>
      <c r="J35" s="30"/>
    </row>
    <row r="36" ht="23.25" customHeight="1" spans="1:10">
      <c r="A36" s="65"/>
      <c r="B36" s="422" t="s">
        <v>574</v>
      </c>
      <c r="C36" s="295" t="s">
        <v>98</v>
      </c>
      <c r="D36" s="171" t="s">
        <v>18</v>
      </c>
      <c r="E36" s="171">
        <v>15</v>
      </c>
      <c r="F36" s="171">
        <v>3</v>
      </c>
      <c r="G36" s="171">
        <v>2</v>
      </c>
      <c r="H36" s="177" t="s">
        <v>130</v>
      </c>
      <c r="I36" s="162"/>
      <c r="J36" s="30"/>
    </row>
    <row r="37" ht="23.25" customHeight="1" spans="1:10">
      <c r="A37" s="65"/>
      <c r="B37" s="422" t="s">
        <v>575</v>
      </c>
      <c r="C37" s="295" t="s">
        <v>31</v>
      </c>
      <c r="D37" s="171" t="s">
        <v>29</v>
      </c>
      <c r="E37" s="171">
        <v>16</v>
      </c>
      <c r="F37" s="171">
        <v>2</v>
      </c>
      <c r="G37" s="171">
        <v>1</v>
      </c>
      <c r="H37" s="177" t="s">
        <v>130</v>
      </c>
      <c r="I37" s="162"/>
      <c r="J37" s="30"/>
    </row>
    <row r="38" ht="23.25" customHeight="1" spans="1:10">
      <c r="A38" s="65"/>
      <c r="B38" s="422" t="s">
        <v>575</v>
      </c>
      <c r="C38" s="295" t="s">
        <v>31</v>
      </c>
      <c r="D38" s="171" t="s">
        <v>18</v>
      </c>
      <c r="E38" s="171"/>
      <c r="F38" s="171"/>
      <c r="G38" s="171"/>
      <c r="H38" s="177"/>
      <c r="I38" s="39"/>
      <c r="J38" s="30"/>
    </row>
    <row r="39" ht="23.25" customHeight="1" spans="1:10">
      <c r="A39" s="65"/>
      <c r="B39" s="422" t="s">
        <v>576</v>
      </c>
      <c r="C39" s="295" t="s">
        <v>21</v>
      </c>
      <c r="D39" s="171" t="s">
        <v>29</v>
      </c>
      <c r="E39" s="171">
        <v>18</v>
      </c>
      <c r="F39" s="171">
        <v>0</v>
      </c>
      <c r="G39" s="171">
        <v>1</v>
      </c>
      <c r="H39" s="177" t="s">
        <v>130</v>
      </c>
      <c r="I39" s="45"/>
      <c r="J39" s="30"/>
    </row>
    <row r="40" ht="23.25" customHeight="1" spans="1:10">
      <c r="A40" s="65"/>
      <c r="B40" s="422" t="s">
        <v>576</v>
      </c>
      <c r="C40" s="295" t="s">
        <v>21</v>
      </c>
      <c r="D40" s="171" t="s">
        <v>18</v>
      </c>
      <c r="E40" s="171"/>
      <c r="F40" s="171"/>
      <c r="G40" s="171"/>
      <c r="H40" s="177"/>
      <c r="I40" s="45"/>
      <c r="J40" s="30"/>
    </row>
    <row r="41" ht="23.25" customHeight="1" spans="1:10">
      <c r="A41" s="65"/>
      <c r="B41" s="422" t="s">
        <v>577</v>
      </c>
      <c r="C41" s="295" t="s">
        <v>42</v>
      </c>
      <c r="D41" s="171" t="s">
        <v>18</v>
      </c>
      <c r="E41" s="171">
        <v>16</v>
      </c>
      <c r="F41" s="171">
        <v>0</v>
      </c>
      <c r="G41" s="171">
        <v>1</v>
      </c>
      <c r="H41" s="177" t="s">
        <v>130</v>
      </c>
      <c r="I41" s="369"/>
      <c r="J41" s="30"/>
    </row>
    <row r="42" ht="23.25" customHeight="1" spans="1:10">
      <c r="A42" s="65"/>
      <c r="B42" s="422" t="s">
        <v>578</v>
      </c>
      <c r="C42" s="295" t="s">
        <v>579</v>
      </c>
      <c r="D42" s="171" t="s">
        <v>557</v>
      </c>
      <c r="E42" s="171">
        <v>11</v>
      </c>
      <c r="F42" s="171">
        <v>0</v>
      </c>
      <c r="G42" s="171">
        <v>0</v>
      </c>
      <c r="H42" s="177" t="s">
        <v>130</v>
      </c>
      <c r="I42" s="369"/>
      <c r="J42" s="30"/>
    </row>
    <row r="43" ht="23.25" customHeight="1" spans="1:10">
      <c r="A43" s="65"/>
      <c r="B43" s="422" t="s">
        <v>580</v>
      </c>
      <c r="C43" s="295" t="s">
        <v>95</v>
      </c>
      <c r="D43" s="171" t="s">
        <v>18</v>
      </c>
      <c r="E43" s="171">
        <v>19</v>
      </c>
      <c r="F43" s="171">
        <v>3</v>
      </c>
      <c r="G43" s="171">
        <v>1</v>
      </c>
      <c r="H43" s="177" t="s">
        <v>130</v>
      </c>
      <c r="I43" s="369"/>
      <c r="J43" s="30"/>
    </row>
    <row r="44" ht="23.25" customHeight="1" spans="1:10">
      <c r="A44" s="65"/>
      <c r="B44" s="422" t="s">
        <v>581</v>
      </c>
      <c r="C44" s="295" t="s">
        <v>70</v>
      </c>
      <c r="D44" s="171" t="s">
        <v>18</v>
      </c>
      <c r="E44" s="171">
        <v>17</v>
      </c>
      <c r="F44" s="171">
        <v>4</v>
      </c>
      <c r="G44" s="171">
        <v>1</v>
      </c>
      <c r="H44" s="177" t="s">
        <v>130</v>
      </c>
      <c r="I44" s="369"/>
      <c r="J44" s="30"/>
    </row>
    <row r="45" ht="23.25" customHeight="1" spans="1:10">
      <c r="A45" s="65"/>
      <c r="B45" s="422" t="s">
        <v>582</v>
      </c>
      <c r="C45" s="295" t="s">
        <v>70</v>
      </c>
      <c r="D45" s="171" t="s">
        <v>29</v>
      </c>
      <c r="E45" s="171">
        <v>10</v>
      </c>
      <c r="F45" s="171">
        <v>1</v>
      </c>
      <c r="G45" s="171">
        <v>1</v>
      </c>
      <c r="H45" s="177" t="s">
        <v>130</v>
      </c>
      <c r="I45" s="369"/>
      <c r="J45" s="30"/>
    </row>
    <row r="46" ht="23.25" customHeight="1" spans="1:10">
      <c r="A46" s="65"/>
      <c r="B46" s="422" t="s">
        <v>583</v>
      </c>
      <c r="C46" s="295" t="s">
        <v>81</v>
      </c>
      <c r="D46" s="171" t="s">
        <v>18</v>
      </c>
      <c r="E46" s="171">
        <v>12</v>
      </c>
      <c r="F46" s="171">
        <v>2</v>
      </c>
      <c r="G46" s="171">
        <v>1</v>
      </c>
      <c r="H46" s="177" t="s">
        <v>130</v>
      </c>
      <c r="I46" s="369"/>
      <c r="J46" s="30"/>
    </row>
    <row r="47" ht="23.25" customHeight="1" spans="1:10">
      <c r="A47" s="65"/>
      <c r="B47" s="422" t="s">
        <v>584</v>
      </c>
      <c r="C47" s="295" t="s">
        <v>46</v>
      </c>
      <c r="D47" s="171" t="s">
        <v>18</v>
      </c>
      <c r="E47" s="171">
        <v>14</v>
      </c>
      <c r="F47" s="171">
        <v>4</v>
      </c>
      <c r="G47" s="171">
        <v>1</v>
      </c>
      <c r="H47" s="177" t="s">
        <v>130</v>
      </c>
      <c r="I47" s="39"/>
      <c r="J47" s="30"/>
    </row>
    <row r="48" ht="23.25" customHeight="1" spans="1:10">
      <c r="A48" s="65"/>
      <c r="B48" s="423" t="s">
        <v>584</v>
      </c>
      <c r="C48" s="295" t="s">
        <v>46</v>
      </c>
      <c r="D48" s="171" t="s">
        <v>29</v>
      </c>
      <c r="E48" s="424"/>
      <c r="F48" s="424"/>
      <c r="G48" s="424"/>
      <c r="H48" s="425"/>
      <c r="I48" s="39"/>
      <c r="J48" s="30"/>
    </row>
    <row r="49" ht="23.25" customHeight="1" spans="1:10">
      <c r="A49" s="65"/>
      <c r="B49" s="426" t="s">
        <v>133</v>
      </c>
      <c r="C49" s="427"/>
      <c r="D49" s="428"/>
      <c r="E49" s="429">
        <f>SUM(E14:E48)</f>
        <v>383</v>
      </c>
      <c r="F49" s="429">
        <f>SUM(F14:F47)</f>
        <v>63</v>
      </c>
      <c r="G49" s="429">
        <f>SUM(G14:G47)</f>
        <v>26</v>
      </c>
      <c r="H49" s="430">
        <f>SUM(H14:H47)</f>
        <v>0</v>
      </c>
      <c r="I49" s="45"/>
      <c r="J49" s="30"/>
    </row>
    <row r="50" ht="23.25" customHeight="1" spans="1:10">
      <c r="A50" s="65"/>
      <c r="B50" s="116" t="s">
        <v>7</v>
      </c>
      <c r="C50" s="89"/>
      <c r="D50" s="89"/>
      <c r="E50" s="89"/>
      <c r="F50" s="89"/>
      <c r="G50" s="89"/>
      <c r="H50" s="89"/>
      <c r="I50" s="45"/>
      <c r="J50" s="30"/>
    </row>
    <row r="51" ht="23.25" customHeight="1" spans="1:10">
      <c r="A51" s="65"/>
      <c r="B51" s="67" t="s">
        <v>585</v>
      </c>
      <c r="C51" s="89"/>
      <c r="D51" s="89"/>
      <c r="E51" s="89"/>
      <c r="F51" s="89"/>
      <c r="G51" s="89"/>
      <c r="H51" s="89"/>
      <c r="I51" s="369"/>
      <c r="J51" s="30"/>
    </row>
    <row r="52" ht="23.25" customHeight="1" spans="1:10">
      <c r="A52" s="65"/>
      <c r="B52" s="67" t="s">
        <v>218</v>
      </c>
      <c r="C52" s="171"/>
      <c r="D52" s="52"/>
      <c r="E52" s="431"/>
      <c r="F52" s="431"/>
      <c r="G52" s="432"/>
      <c r="H52" s="371"/>
      <c r="I52" s="369"/>
      <c r="J52" s="30"/>
    </row>
    <row r="53" ht="20" customHeight="1" spans="1:10">
      <c r="A53" s="65"/>
      <c r="B53" s="433" t="s">
        <v>586</v>
      </c>
      <c r="C53" s="171"/>
      <c r="D53" s="52"/>
      <c r="E53" s="431"/>
      <c r="F53" s="431"/>
      <c r="G53" s="432"/>
      <c r="H53" s="371"/>
      <c r="I53" s="369"/>
      <c r="J53" s="30"/>
    </row>
    <row r="54" ht="12" customHeight="1" spans="1:10">
      <c r="A54" s="65"/>
      <c r="B54" s="433" t="s">
        <v>587</v>
      </c>
      <c r="C54" s="171"/>
      <c r="D54" s="52"/>
      <c r="E54" s="431"/>
      <c r="F54" s="431"/>
      <c r="G54" s="432"/>
      <c r="H54" s="371"/>
      <c r="I54" s="369"/>
      <c r="J54" s="30"/>
    </row>
    <row r="55" ht="23.25" customHeight="1" spans="1:10">
      <c r="A55" s="65"/>
      <c r="B55" s="434"/>
      <c r="C55" s="434"/>
      <c r="D55" s="434"/>
      <c r="E55" s="434"/>
      <c r="F55" s="434"/>
      <c r="G55" s="434"/>
      <c r="H55" s="434"/>
      <c r="I55" s="369"/>
      <c r="J55" s="30"/>
    </row>
    <row r="56" ht="23.25" customHeight="1" spans="2:10">
      <c r="B56" s="116"/>
      <c r="C56" s="350"/>
      <c r="D56" s="39"/>
      <c r="E56" s="431"/>
      <c r="F56" s="431"/>
      <c r="G56" s="432"/>
      <c r="H56" s="371"/>
      <c r="I56" s="446"/>
      <c r="J56" s="30"/>
    </row>
    <row r="57" ht="23.25" customHeight="1" spans="2:10">
      <c r="B57" s="435"/>
      <c r="C57" s="435"/>
      <c r="D57" s="39"/>
      <c r="E57" s="436"/>
      <c r="F57" s="436"/>
      <c r="G57" s="437"/>
      <c r="H57" s="397"/>
      <c r="I57" s="162"/>
      <c r="J57" s="30"/>
    </row>
    <row r="58" ht="23.25" customHeight="1" spans="2:10">
      <c r="B58" s="435"/>
      <c r="C58" s="435"/>
      <c r="D58" s="436"/>
      <c r="E58" s="436"/>
      <c r="F58" s="436"/>
      <c r="G58" s="437"/>
      <c r="H58" s="437"/>
      <c r="I58" s="162"/>
      <c r="J58" s="30"/>
    </row>
    <row r="59" ht="23.25" customHeight="1" spans="2:10">
      <c r="B59" s="438"/>
      <c r="C59" s="340"/>
      <c r="D59" s="340"/>
      <c r="E59" s="340"/>
      <c r="F59" s="340"/>
      <c r="G59" s="439"/>
      <c r="H59" s="340"/>
      <c r="I59" s="162"/>
      <c r="J59" s="30"/>
    </row>
    <row r="60" ht="23.25" customHeight="1" spans="2:10">
      <c r="B60" s="440"/>
      <c r="C60" s="440"/>
      <c r="D60" s="441"/>
      <c r="E60" s="441"/>
      <c r="F60" s="441"/>
      <c r="G60" s="442"/>
      <c r="H60" s="443"/>
      <c r="I60" s="45"/>
      <c r="J60" s="30"/>
    </row>
    <row r="61" ht="23.25" customHeight="1" spans="2:10">
      <c r="B61" s="440"/>
      <c r="C61" s="440"/>
      <c r="D61" s="441"/>
      <c r="E61" s="441"/>
      <c r="F61" s="441"/>
      <c r="G61" s="442"/>
      <c r="H61" s="443"/>
      <c r="I61" s="45"/>
      <c r="J61" s="30"/>
    </row>
    <row r="62" ht="23.25" customHeight="1" spans="2:10">
      <c r="B62" s="440"/>
      <c r="C62" s="440"/>
      <c r="D62" s="441"/>
      <c r="E62" s="441"/>
      <c r="F62" s="441"/>
      <c r="G62" s="442"/>
      <c r="H62" s="443"/>
      <c r="I62" s="369"/>
      <c r="J62" s="30"/>
    </row>
    <row r="63" ht="23.25" customHeight="1" spans="2:10">
      <c r="B63" s="35"/>
      <c r="C63" s="35"/>
      <c r="D63" s="444"/>
      <c r="E63" s="444"/>
      <c r="F63" s="444"/>
      <c r="G63" s="444"/>
      <c r="H63" s="444"/>
      <c r="I63" s="369"/>
      <c r="J63" s="30"/>
    </row>
    <row r="64" ht="23.25" customHeight="1" spans="2:10">
      <c r="B64" s="445"/>
      <c r="C64" s="445"/>
      <c r="D64" s="445"/>
      <c r="E64" s="445"/>
      <c r="F64" s="445"/>
      <c r="G64" s="445"/>
      <c r="H64" s="445"/>
      <c r="I64" s="447"/>
      <c r="J64" s="65"/>
    </row>
    <row r="65" ht="23.25" customHeight="1" spans="2:10">
      <c r="B65" s="445"/>
      <c r="C65" s="445"/>
      <c r="D65" s="445"/>
      <c r="E65" s="445"/>
      <c r="F65" s="445"/>
      <c r="G65" s="445"/>
      <c r="H65" s="445"/>
      <c r="I65" s="447"/>
      <c r="J65" s="65"/>
    </row>
    <row r="66" ht="23.25" customHeight="1" spans="2:10">
      <c r="B66" s="445"/>
      <c r="C66" s="445"/>
      <c r="D66" s="445"/>
      <c r="E66" s="445"/>
      <c r="F66" s="445"/>
      <c r="G66" s="445"/>
      <c r="H66" s="445"/>
      <c r="I66" s="447"/>
      <c r="J66" s="65"/>
    </row>
    <row r="67" ht="23.25" customHeight="1" spans="2:10">
      <c r="B67" s="445"/>
      <c r="C67" s="445"/>
      <c r="D67" s="445"/>
      <c r="E67" s="445"/>
      <c r="F67" s="445"/>
      <c r="G67" s="445"/>
      <c r="H67" s="445"/>
      <c r="I67" s="447"/>
      <c r="J67" s="65"/>
    </row>
    <row r="68" ht="23.25" customHeight="1" spans="2:10">
      <c r="B68" s="445"/>
      <c r="C68" s="445"/>
      <c r="D68" s="445"/>
      <c r="E68" s="445"/>
      <c r="F68" s="445"/>
      <c r="G68" s="445"/>
      <c r="H68" s="445"/>
      <c r="I68" s="447"/>
      <c r="J68" s="65"/>
    </row>
    <row r="69" ht="23.25" customHeight="1" spans="2:10">
      <c r="B69" s="445"/>
      <c r="C69" s="445"/>
      <c r="D69" s="445"/>
      <c r="E69" s="445"/>
      <c r="F69" s="445"/>
      <c r="G69" s="445"/>
      <c r="H69" s="445"/>
      <c r="I69" s="459"/>
      <c r="J69" s="65"/>
    </row>
    <row r="70" ht="23.25" customHeight="1" spans="2:10">
      <c r="B70" s="448"/>
      <c r="C70" s="448"/>
      <c r="D70" s="448"/>
      <c r="E70" s="448"/>
      <c r="F70" s="448"/>
      <c r="G70" s="448"/>
      <c r="H70" s="448"/>
      <c r="I70" s="106"/>
      <c r="J70" s="65"/>
    </row>
    <row r="71" ht="23.25" customHeight="1" spans="2:10">
      <c r="B71" s="112"/>
      <c r="C71" s="106"/>
      <c r="D71" s="106"/>
      <c r="E71" s="106"/>
      <c r="F71" s="106"/>
      <c r="G71" s="106"/>
      <c r="H71" s="106"/>
      <c r="I71" s="106"/>
      <c r="J71" s="65"/>
    </row>
    <row r="72" ht="23.25" customHeight="1" spans="2:10">
      <c r="B72" s="106"/>
      <c r="C72" s="106"/>
      <c r="D72" s="106"/>
      <c r="E72" s="106"/>
      <c r="F72" s="106"/>
      <c r="G72" s="106"/>
      <c r="H72" s="106"/>
      <c r="I72" s="106"/>
      <c r="J72" s="65"/>
    </row>
    <row r="73" ht="23.25" customHeight="1" spans="2:10">
      <c r="B73" s="329"/>
      <c r="C73" s="449"/>
      <c r="D73" s="450"/>
      <c r="E73" s="451"/>
      <c r="F73" s="451"/>
      <c r="G73" s="452"/>
      <c r="H73" s="73"/>
      <c r="I73" s="73"/>
      <c r="J73" s="65"/>
    </row>
    <row r="74" ht="23.25" customHeight="1" spans="2:10">
      <c r="B74" s="453"/>
      <c r="C74" s="454"/>
      <c r="D74" s="454"/>
      <c r="E74" s="454"/>
      <c r="F74" s="454"/>
      <c r="G74" s="454"/>
      <c r="H74" s="454"/>
      <c r="I74" s="73"/>
      <c r="J74" s="65"/>
    </row>
    <row r="75" ht="23.25" customHeight="1" spans="2:10">
      <c r="B75" s="455"/>
      <c r="C75" s="83"/>
      <c r="D75" s="83"/>
      <c r="E75" s="83"/>
      <c r="F75" s="83"/>
      <c r="G75" s="83"/>
      <c r="H75" s="83"/>
      <c r="I75" s="447"/>
      <c r="J75" s="65"/>
    </row>
    <row r="76" ht="23.25" customHeight="1" spans="2:10">
      <c r="B76" s="455"/>
      <c r="C76" s="83"/>
      <c r="D76" s="83"/>
      <c r="E76" s="83"/>
      <c r="F76" s="83"/>
      <c r="G76" s="83"/>
      <c r="H76" s="83"/>
      <c r="I76" s="447"/>
      <c r="J76" s="65"/>
    </row>
    <row r="77" ht="23.25" customHeight="1" spans="2:10">
      <c r="B77" s="455"/>
      <c r="C77" s="83"/>
      <c r="D77" s="83"/>
      <c r="E77" s="83"/>
      <c r="F77" s="83"/>
      <c r="G77" s="83"/>
      <c r="H77" s="83"/>
      <c r="I77" s="447"/>
      <c r="J77" s="65"/>
    </row>
    <row r="78" ht="23.25" customHeight="1" spans="2:10">
      <c r="B78" s="455"/>
      <c r="C78" s="83"/>
      <c r="D78" s="83"/>
      <c r="E78" s="83"/>
      <c r="F78" s="83"/>
      <c r="G78" s="83"/>
      <c r="H78" s="83"/>
      <c r="I78" s="447"/>
      <c r="J78" s="65"/>
    </row>
    <row r="79" ht="23.25" customHeight="1" spans="2:10">
      <c r="B79" s="455"/>
      <c r="C79" s="83"/>
      <c r="D79" s="83"/>
      <c r="E79" s="83"/>
      <c r="F79" s="83"/>
      <c r="G79" s="83"/>
      <c r="H79" s="83"/>
      <c r="I79" s="447"/>
      <c r="J79" s="65"/>
    </row>
    <row r="80" ht="23.25" customHeight="1" spans="2:10">
      <c r="B80" s="455"/>
      <c r="C80" s="83"/>
      <c r="D80" s="83"/>
      <c r="E80" s="83"/>
      <c r="F80" s="83"/>
      <c r="G80" s="83"/>
      <c r="H80" s="83"/>
      <c r="I80" s="447"/>
      <c r="J80" s="65"/>
    </row>
    <row r="81" ht="23.25" customHeight="1" spans="2:10">
      <c r="B81" s="456"/>
      <c r="C81" s="457"/>
      <c r="D81" s="457"/>
      <c r="E81" s="457"/>
      <c r="F81" s="457"/>
      <c r="G81" s="457"/>
      <c r="H81" s="457"/>
      <c r="I81" s="459"/>
      <c r="J81" s="65"/>
    </row>
    <row r="82" ht="23.25" customHeight="1" spans="2:10">
      <c r="B82" s="343"/>
      <c r="C82" s="106"/>
      <c r="D82" s="106"/>
      <c r="E82" s="106"/>
      <c r="F82" s="106"/>
      <c r="G82" s="106"/>
      <c r="H82" s="106"/>
      <c r="I82" s="106"/>
      <c r="J82" s="65"/>
    </row>
    <row r="83" ht="23.25" customHeight="1" spans="2:10">
      <c r="B83" s="106"/>
      <c r="C83" s="106"/>
      <c r="D83" s="106"/>
      <c r="E83" s="106"/>
      <c r="F83" s="106"/>
      <c r="G83" s="106"/>
      <c r="H83" s="106"/>
      <c r="I83" s="106"/>
      <c r="J83" s="65"/>
    </row>
    <row r="84" ht="23.25" customHeight="1" spans="2:10">
      <c r="B84" s="329"/>
      <c r="C84" s="458"/>
      <c r="D84" s="458"/>
      <c r="E84" s="458"/>
      <c r="F84" s="458"/>
      <c r="G84" s="458"/>
      <c r="H84" s="458"/>
      <c r="I84" s="458"/>
      <c r="J84" s="65"/>
    </row>
    <row r="85" ht="23.25" customHeight="1" spans="2:10">
      <c r="B85" s="453"/>
      <c r="C85" s="454"/>
      <c r="D85" s="454"/>
      <c r="E85" s="454"/>
      <c r="F85" s="454"/>
      <c r="G85" s="454"/>
      <c r="H85" s="454"/>
      <c r="I85" s="73"/>
      <c r="J85" s="65"/>
    </row>
    <row r="86" ht="23.25" customHeight="1" spans="2:10">
      <c r="B86" s="455"/>
      <c r="C86" s="83"/>
      <c r="D86" s="83"/>
      <c r="E86" s="83"/>
      <c r="F86" s="83"/>
      <c r="G86" s="83"/>
      <c r="H86" s="83"/>
      <c r="I86" s="447"/>
      <c r="J86" s="65"/>
    </row>
    <row r="87" ht="23.25" customHeight="1" spans="2:10">
      <c r="B87" s="455"/>
      <c r="C87" s="83"/>
      <c r="D87" s="83"/>
      <c r="E87" s="83"/>
      <c r="F87" s="83"/>
      <c r="G87" s="83"/>
      <c r="H87" s="83"/>
      <c r="I87" s="447"/>
      <c r="J87" s="65"/>
    </row>
    <row r="88" ht="23.25" customHeight="1" spans="2:10">
      <c r="B88" s="456"/>
      <c r="C88" s="457"/>
      <c r="D88" s="457"/>
      <c r="E88" s="457"/>
      <c r="F88" s="457"/>
      <c r="G88" s="457"/>
      <c r="H88" s="457"/>
      <c r="I88" s="447"/>
      <c r="J88" s="65"/>
    </row>
    <row r="89" ht="23.25" customHeight="1" spans="2:10">
      <c r="B89" s="343"/>
      <c r="C89" s="112"/>
      <c r="D89" s="112"/>
      <c r="E89" s="112"/>
      <c r="F89" s="112"/>
      <c r="G89" s="112"/>
      <c r="H89" s="112"/>
      <c r="I89" s="112"/>
      <c r="J89" s="65"/>
    </row>
    <row r="90" ht="23.25" customHeight="1" spans="2:10">
      <c r="B90" s="112"/>
      <c r="C90" s="112"/>
      <c r="D90" s="112"/>
      <c r="E90" s="112"/>
      <c r="F90" s="112"/>
      <c r="G90" s="112"/>
      <c r="H90" s="112"/>
      <c r="I90" s="112"/>
      <c r="J90" s="65"/>
    </row>
    <row r="91" ht="23.25" customHeight="1" spans="2:10">
      <c r="B91" s="112"/>
      <c r="C91" s="112"/>
      <c r="D91" s="112"/>
      <c r="E91" s="112"/>
      <c r="F91" s="112"/>
      <c r="G91" s="112"/>
      <c r="H91" s="112"/>
      <c r="I91" s="112"/>
      <c r="J91" s="65"/>
    </row>
    <row r="92" ht="23.25" customHeight="1" spans="2:10">
      <c r="B92" s="112"/>
      <c r="C92" s="112"/>
      <c r="D92" s="112"/>
      <c r="E92" s="112"/>
      <c r="F92" s="112"/>
      <c r="G92" s="112"/>
      <c r="H92" s="112"/>
      <c r="I92" s="112"/>
      <c r="J92" s="65"/>
    </row>
    <row r="93" ht="23.25" customHeight="1" spans="2:10">
      <c r="B93" s="112"/>
      <c r="C93" s="112"/>
      <c r="D93" s="112"/>
      <c r="E93" s="112"/>
      <c r="F93" s="112"/>
      <c r="G93" s="112"/>
      <c r="H93" s="112"/>
      <c r="I93" s="112"/>
      <c r="J93" s="65"/>
    </row>
    <row r="94" ht="23.25" customHeight="1" spans="2:10">
      <c r="B94" s="112"/>
      <c r="C94" s="112"/>
      <c r="D94" s="112"/>
      <c r="E94" s="112"/>
      <c r="F94" s="112"/>
      <c r="G94" s="112"/>
      <c r="H94" s="112"/>
      <c r="I94" s="112"/>
      <c r="J94" s="65"/>
    </row>
    <row r="95" ht="23.25" customHeight="1" spans="2:10">
      <c r="B95" s="112"/>
      <c r="C95" s="112"/>
      <c r="D95" s="112"/>
      <c r="E95" s="112"/>
      <c r="F95" s="112"/>
      <c r="G95" s="112"/>
      <c r="H95" s="112"/>
      <c r="I95" s="112"/>
      <c r="J95" s="65"/>
    </row>
    <row r="96" ht="23.25" customHeight="1" spans="2:10">
      <c r="B96" s="112"/>
      <c r="C96" s="112"/>
      <c r="D96" s="112"/>
      <c r="E96" s="112"/>
      <c r="F96" s="112"/>
      <c r="G96" s="112"/>
      <c r="H96" s="112"/>
      <c r="I96" s="112"/>
      <c r="J96" s="65"/>
    </row>
    <row r="97" ht="23.25" customHeight="1" spans="2:10">
      <c r="B97" s="112"/>
      <c r="C97" s="112"/>
      <c r="D97" s="112"/>
      <c r="E97" s="112"/>
      <c r="F97" s="112"/>
      <c r="G97" s="112"/>
      <c r="H97" s="112"/>
      <c r="I97" s="112"/>
      <c r="J97" s="65"/>
    </row>
    <row r="98" ht="23.25" customHeight="1" spans="2:10">
      <c r="B98" s="112"/>
      <c r="C98" s="112"/>
      <c r="D98" s="112"/>
      <c r="E98" s="112"/>
      <c r="F98" s="112"/>
      <c r="G98" s="112"/>
      <c r="H98" s="112"/>
      <c r="I98" s="112"/>
      <c r="J98" s="65"/>
    </row>
    <row r="99" ht="23.25" customHeight="1" spans="2:10">
      <c r="B99" s="112"/>
      <c r="C99" s="112"/>
      <c r="D99" s="112"/>
      <c r="E99" s="112"/>
      <c r="F99" s="112"/>
      <c r="G99" s="112"/>
      <c r="H99" s="112"/>
      <c r="I99" s="112"/>
      <c r="J99" s="65"/>
    </row>
    <row r="100" ht="23.25" customHeight="1" spans="2:10">
      <c r="B100" s="112"/>
      <c r="C100" s="112"/>
      <c r="D100" s="112"/>
      <c r="E100" s="112"/>
      <c r="F100" s="112"/>
      <c r="G100" s="112"/>
      <c r="H100" s="112"/>
      <c r="I100" s="112"/>
      <c r="J100" s="65"/>
    </row>
    <row r="101" ht="23.25" customHeight="1" spans="2:10">
      <c r="B101" s="112"/>
      <c r="C101" s="112"/>
      <c r="D101" s="112"/>
      <c r="E101" s="112"/>
      <c r="F101" s="112"/>
      <c r="G101" s="112"/>
      <c r="H101" s="112"/>
      <c r="I101" s="112"/>
      <c r="J101" s="65"/>
    </row>
    <row r="102" ht="23.25" customHeight="1" spans="2:10">
      <c r="B102" s="112"/>
      <c r="C102" s="112"/>
      <c r="D102" s="112"/>
      <c r="E102" s="112"/>
      <c r="F102" s="112"/>
      <c r="G102" s="112"/>
      <c r="H102" s="112"/>
      <c r="I102" s="112"/>
      <c r="J102" s="65"/>
    </row>
    <row r="103" ht="23.25" customHeight="1" spans="2:10">
      <c r="B103" s="112"/>
      <c r="C103" s="112"/>
      <c r="D103" s="112"/>
      <c r="E103" s="112"/>
      <c r="F103" s="112"/>
      <c r="G103" s="112"/>
      <c r="H103" s="112"/>
      <c r="I103" s="112"/>
      <c r="J103" s="65"/>
    </row>
    <row r="104" ht="23.25" customHeight="1" spans="2:10">
      <c r="B104" s="112"/>
      <c r="C104" s="112"/>
      <c r="D104" s="112"/>
      <c r="E104" s="112"/>
      <c r="F104" s="112"/>
      <c r="G104" s="112"/>
      <c r="H104" s="112"/>
      <c r="I104" s="112"/>
      <c r="J104" s="65"/>
    </row>
    <row r="105" ht="23.25" customHeight="1" spans="2:10">
      <c r="B105" s="112"/>
      <c r="C105" s="112"/>
      <c r="D105" s="112"/>
      <c r="E105" s="112"/>
      <c r="F105" s="112"/>
      <c r="G105" s="112"/>
      <c r="H105" s="112"/>
      <c r="I105" s="112"/>
      <c r="J105" s="65"/>
    </row>
    <row r="106" ht="23.25" customHeight="1" spans="2:10">
      <c r="B106" s="112"/>
      <c r="C106" s="112"/>
      <c r="D106" s="112"/>
      <c r="E106" s="112"/>
      <c r="F106" s="112"/>
      <c r="G106" s="112"/>
      <c r="H106" s="112"/>
      <c r="I106" s="112"/>
      <c r="J106" s="65"/>
    </row>
    <row r="107" ht="23.25" customHeight="1" spans="2:10">
      <c r="B107" s="112"/>
      <c r="C107" s="112"/>
      <c r="D107" s="112"/>
      <c r="E107" s="112"/>
      <c r="F107" s="112"/>
      <c r="G107" s="112"/>
      <c r="H107" s="112"/>
      <c r="I107" s="112"/>
      <c r="J107" s="65"/>
    </row>
    <row r="108" ht="23.25" customHeight="1" spans="2:10">
      <c r="B108" s="112"/>
      <c r="C108" s="112"/>
      <c r="D108" s="112"/>
      <c r="E108" s="112"/>
      <c r="F108" s="112"/>
      <c r="G108" s="112"/>
      <c r="H108" s="112"/>
      <c r="I108" s="112"/>
      <c r="J108" s="65"/>
    </row>
    <row r="109" ht="23.25" customHeight="1" spans="2:10">
      <c r="B109" s="112"/>
      <c r="C109" s="112"/>
      <c r="D109" s="112"/>
      <c r="E109" s="112"/>
      <c r="F109" s="112"/>
      <c r="G109" s="112"/>
      <c r="H109" s="112"/>
      <c r="I109" s="112"/>
      <c r="J109" s="65"/>
    </row>
    <row r="110" ht="23.25" customHeight="1" spans="2:10">
      <c r="B110" s="112"/>
      <c r="C110" s="112"/>
      <c r="D110" s="112"/>
      <c r="E110" s="112"/>
      <c r="F110" s="112"/>
      <c r="G110" s="112"/>
      <c r="H110" s="112"/>
      <c r="I110" s="112"/>
      <c r="J110" s="65"/>
    </row>
    <row r="111" ht="23.25" customHeight="1" spans="2:10">
      <c r="B111" s="112"/>
      <c r="C111" s="112"/>
      <c r="D111" s="112"/>
      <c r="E111" s="112"/>
      <c r="F111" s="112"/>
      <c r="G111" s="112"/>
      <c r="H111" s="112"/>
      <c r="I111" s="112"/>
      <c r="J111" s="65"/>
    </row>
    <row r="112" ht="23.25" customHeight="1" spans="2:10">
      <c r="B112" s="112"/>
      <c r="C112" s="112"/>
      <c r="D112" s="112"/>
      <c r="E112" s="112"/>
      <c r="F112" s="112"/>
      <c r="G112" s="112"/>
      <c r="H112" s="112"/>
      <c r="I112" s="112"/>
      <c r="J112" s="65"/>
    </row>
    <row r="113" ht="23.25" customHeight="1" spans="2:10">
      <c r="B113" s="112"/>
      <c r="C113" s="112"/>
      <c r="D113" s="112"/>
      <c r="E113" s="112"/>
      <c r="F113" s="112"/>
      <c r="G113" s="112"/>
      <c r="H113" s="112"/>
      <c r="I113" s="112"/>
      <c r="J113" s="65"/>
    </row>
    <row r="114" ht="23.25" customHeight="1" spans="2:10">
      <c r="B114" s="112"/>
      <c r="C114" s="112"/>
      <c r="D114" s="112"/>
      <c r="E114" s="112"/>
      <c r="F114" s="112"/>
      <c r="G114" s="112"/>
      <c r="H114" s="112"/>
      <c r="I114" s="112"/>
      <c r="J114" s="65"/>
    </row>
    <row r="115" ht="23.25" customHeight="1" spans="2:10">
      <c r="B115" s="112"/>
      <c r="C115" s="112"/>
      <c r="D115" s="112"/>
      <c r="E115" s="112"/>
      <c r="F115" s="112"/>
      <c r="G115" s="112"/>
      <c r="H115" s="112"/>
      <c r="I115" s="112"/>
      <c r="J115" s="65"/>
    </row>
    <row r="116" ht="23.25" customHeight="1" spans="2:10">
      <c r="B116" s="112"/>
      <c r="C116" s="112"/>
      <c r="D116" s="112"/>
      <c r="E116" s="112"/>
      <c r="F116" s="112"/>
      <c r="G116" s="112"/>
      <c r="H116" s="112"/>
      <c r="I116" s="112"/>
      <c r="J116" s="65"/>
    </row>
    <row r="117" ht="23.25" customHeight="1" spans="2:10">
      <c r="B117" s="112"/>
      <c r="C117" s="112"/>
      <c r="D117" s="112"/>
      <c r="E117" s="112"/>
      <c r="F117" s="112"/>
      <c r="G117" s="112"/>
      <c r="H117" s="112"/>
      <c r="I117" s="112"/>
      <c r="J117" s="65"/>
    </row>
    <row r="118" ht="23.25" customHeight="1" spans="2:10">
      <c r="B118" s="112"/>
      <c r="C118" s="112"/>
      <c r="D118" s="112"/>
      <c r="E118" s="112"/>
      <c r="F118" s="112"/>
      <c r="G118" s="112"/>
      <c r="H118" s="112"/>
      <c r="I118" s="112"/>
      <c r="J118" s="65"/>
    </row>
    <row r="119" ht="23.25" customHeight="1" spans="2:10">
      <c r="B119" s="112"/>
      <c r="C119" s="112"/>
      <c r="D119" s="112"/>
      <c r="E119" s="112"/>
      <c r="F119" s="112"/>
      <c r="G119" s="112"/>
      <c r="H119" s="112"/>
      <c r="I119" s="112"/>
      <c r="J119" s="65"/>
    </row>
    <row r="120" ht="23.25" customHeight="1" spans="2:10">
      <c r="B120" s="112"/>
      <c r="C120" s="112"/>
      <c r="D120" s="112"/>
      <c r="E120" s="112"/>
      <c r="F120" s="112"/>
      <c r="G120" s="112"/>
      <c r="H120" s="112"/>
      <c r="I120" s="112"/>
      <c r="J120" s="65"/>
    </row>
    <row r="121" ht="23.25" customHeight="1" spans="2:10">
      <c r="B121" s="112"/>
      <c r="C121" s="112"/>
      <c r="D121" s="112"/>
      <c r="E121" s="112"/>
      <c r="F121" s="112"/>
      <c r="G121" s="112"/>
      <c r="H121" s="112"/>
      <c r="I121" s="112"/>
      <c r="J121" s="65"/>
    </row>
    <row r="122" ht="23.25" customHeight="1" spans="2:10">
      <c r="B122" s="65"/>
      <c r="C122" s="65"/>
      <c r="D122" s="65"/>
      <c r="E122" s="65"/>
      <c r="F122" s="65"/>
      <c r="G122" s="65"/>
      <c r="H122" s="65"/>
      <c r="I122" s="65"/>
      <c r="J122" s="65"/>
    </row>
    <row r="123" ht="23.25" customHeight="1" spans="2:10">
      <c r="B123" s="65"/>
      <c r="C123" s="65"/>
      <c r="D123" s="65"/>
      <c r="E123" s="65"/>
      <c r="F123" s="65"/>
      <c r="G123" s="65"/>
      <c r="H123" s="65"/>
      <c r="I123" s="65"/>
      <c r="J123" s="65"/>
    </row>
    <row r="124" ht="23.25" customHeight="1" spans="2:10">
      <c r="B124" s="65"/>
      <c r="C124" s="65"/>
      <c r="D124" s="65"/>
      <c r="E124" s="65"/>
      <c r="F124" s="65"/>
      <c r="G124" s="65"/>
      <c r="H124" s="65"/>
      <c r="I124" s="65"/>
      <c r="J124" s="65"/>
    </row>
    <row r="125" ht="23.25" customHeight="1" spans="2:10">
      <c r="B125" s="65"/>
      <c r="C125" s="65"/>
      <c r="D125" s="65"/>
      <c r="E125" s="65"/>
      <c r="F125" s="65"/>
      <c r="G125" s="65"/>
      <c r="H125" s="65"/>
      <c r="I125" s="65"/>
      <c r="J125" s="65"/>
    </row>
    <row r="126" ht="23.25" customHeight="1" spans="2:10">
      <c r="B126" s="65"/>
      <c r="C126" s="65"/>
      <c r="D126" s="65"/>
      <c r="E126" s="65"/>
      <c r="F126" s="65"/>
      <c r="G126" s="65"/>
      <c r="H126" s="65"/>
      <c r="I126" s="65"/>
      <c r="J126" s="65"/>
    </row>
    <row r="127" ht="23.25" customHeight="1" spans="2:10">
      <c r="B127" s="65"/>
      <c r="C127" s="65"/>
      <c r="D127" s="65"/>
      <c r="E127" s="65"/>
      <c r="F127" s="65"/>
      <c r="G127" s="65"/>
      <c r="H127" s="65"/>
      <c r="I127" s="65"/>
      <c r="J127" s="65"/>
    </row>
    <row r="128" ht="23.25" customHeight="1" spans="2:10">
      <c r="B128" s="65"/>
      <c r="C128" s="65"/>
      <c r="D128" s="65"/>
      <c r="E128" s="65"/>
      <c r="F128" s="65"/>
      <c r="G128" s="65"/>
      <c r="H128" s="65"/>
      <c r="I128" s="65"/>
      <c r="J128" s="65"/>
    </row>
    <row r="129" ht="23.25" customHeight="1" spans="2:10">
      <c r="B129" s="65"/>
      <c r="C129" s="65"/>
      <c r="D129" s="65"/>
      <c r="E129" s="65"/>
      <c r="F129" s="65"/>
      <c r="G129" s="65"/>
      <c r="H129" s="65"/>
      <c r="I129" s="65"/>
      <c r="J129" s="65"/>
    </row>
    <row r="130" ht="23.25" customHeight="1" spans="2:10">
      <c r="B130" s="65"/>
      <c r="C130" s="65"/>
      <c r="D130" s="65"/>
      <c r="E130" s="65"/>
      <c r="F130" s="65"/>
      <c r="G130" s="65"/>
      <c r="H130" s="65"/>
      <c r="I130" s="65"/>
      <c r="J130" s="65"/>
    </row>
    <row r="131" ht="23.25" customHeight="1" spans="2:10">
      <c r="B131" s="65"/>
      <c r="C131" s="65"/>
      <c r="D131" s="65"/>
      <c r="E131" s="65"/>
      <c r="F131" s="65"/>
      <c r="G131" s="65"/>
      <c r="H131" s="65"/>
      <c r="I131" s="65"/>
      <c r="J131" s="65"/>
    </row>
    <row r="132" ht="23.25" customHeight="1" spans="2:10">
      <c r="B132" s="65"/>
      <c r="C132" s="65"/>
      <c r="D132" s="65"/>
      <c r="E132" s="65"/>
      <c r="F132" s="65"/>
      <c r="G132" s="65"/>
      <c r="H132" s="65"/>
      <c r="I132" s="65"/>
      <c r="J132" s="65"/>
    </row>
    <row r="133" ht="23.25" customHeight="1" spans="2:10">
      <c r="B133" s="65"/>
      <c r="C133" s="65"/>
      <c r="D133" s="65"/>
      <c r="E133" s="65"/>
      <c r="F133" s="65"/>
      <c r="G133" s="65"/>
      <c r="H133" s="65"/>
      <c r="I133" s="65"/>
      <c r="J133" s="65"/>
    </row>
    <row r="134" ht="23.25" customHeight="1" spans="2:10">
      <c r="B134" s="65"/>
      <c r="C134" s="65"/>
      <c r="D134" s="65"/>
      <c r="E134" s="65"/>
      <c r="F134" s="65"/>
      <c r="G134" s="65"/>
      <c r="H134" s="65"/>
      <c r="I134" s="65"/>
      <c r="J134" s="65"/>
    </row>
    <row r="135" ht="23.25" customHeight="1" spans="2:10">
      <c r="B135" s="65"/>
      <c r="C135" s="65"/>
      <c r="D135" s="65"/>
      <c r="E135" s="65"/>
      <c r="F135" s="65"/>
      <c r="G135" s="65"/>
      <c r="H135" s="65"/>
      <c r="I135" s="65"/>
      <c r="J135" s="65"/>
    </row>
    <row r="136" ht="23.25" customHeight="1" spans="2:10">
      <c r="B136" s="65"/>
      <c r="C136" s="65"/>
      <c r="D136" s="65"/>
      <c r="E136" s="65"/>
      <c r="F136" s="65"/>
      <c r="G136" s="65"/>
      <c r="H136" s="65"/>
      <c r="I136" s="65"/>
      <c r="J136" s="65"/>
    </row>
    <row r="137" ht="23.25" customHeight="1" spans="2:10">
      <c r="B137" s="65"/>
      <c r="C137" s="65"/>
      <c r="D137" s="65"/>
      <c r="E137" s="65"/>
      <c r="F137" s="65"/>
      <c r="G137" s="65"/>
      <c r="H137" s="65"/>
      <c r="I137" s="65"/>
      <c r="J137" s="65"/>
    </row>
    <row r="138" ht="23.25" customHeight="1" spans="2:10">
      <c r="B138" s="65"/>
      <c r="C138" s="65"/>
      <c r="D138" s="65"/>
      <c r="E138" s="65"/>
      <c r="F138" s="65"/>
      <c r="G138" s="65"/>
      <c r="H138" s="65"/>
      <c r="I138" s="65"/>
      <c r="J138" s="65"/>
    </row>
    <row r="139" ht="23.25" customHeight="1" spans="2:10">
      <c r="B139" s="65"/>
      <c r="C139" s="65"/>
      <c r="D139" s="65"/>
      <c r="E139" s="65"/>
      <c r="F139" s="65"/>
      <c r="G139" s="65"/>
      <c r="H139" s="65"/>
      <c r="I139" s="65"/>
      <c r="J139" s="65"/>
    </row>
    <row r="140" ht="23.25" customHeight="1" spans="2:10">
      <c r="B140" s="65"/>
      <c r="C140" s="65"/>
      <c r="D140" s="65"/>
      <c r="E140" s="65"/>
      <c r="F140" s="65"/>
      <c r="G140" s="65"/>
      <c r="H140" s="65"/>
      <c r="I140" s="65"/>
      <c r="J140" s="65"/>
    </row>
    <row r="141" ht="23.25" customHeight="1" spans="2:10">
      <c r="B141" s="65"/>
      <c r="C141" s="65"/>
      <c r="D141" s="65"/>
      <c r="E141" s="65"/>
      <c r="F141" s="65"/>
      <c r="G141" s="65"/>
      <c r="H141" s="65"/>
      <c r="I141" s="65"/>
      <c r="J141" s="65"/>
    </row>
    <row r="142" ht="23.25" customHeight="1" spans="2:10">
      <c r="B142" s="65"/>
      <c r="C142" s="65"/>
      <c r="D142" s="65"/>
      <c r="E142" s="65"/>
      <c r="F142" s="65"/>
      <c r="G142" s="65"/>
      <c r="H142" s="65"/>
      <c r="I142" s="65"/>
      <c r="J142" s="65"/>
    </row>
    <row r="143" ht="23.25" customHeight="1" spans="2:10">
      <c r="B143" s="65"/>
      <c r="C143" s="65"/>
      <c r="D143" s="65"/>
      <c r="E143" s="65"/>
      <c r="F143" s="65"/>
      <c r="G143" s="65"/>
      <c r="H143" s="65"/>
      <c r="I143" s="65"/>
      <c r="J143" s="65"/>
    </row>
    <row r="144" ht="23.25" customHeight="1" spans="2:10">
      <c r="B144" s="65"/>
      <c r="C144" s="65"/>
      <c r="D144" s="65"/>
      <c r="E144" s="65"/>
      <c r="F144" s="65"/>
      <c r="G144" s="65"/>
      <c r="H144" s="65"/>
      <c r="I144" s="65"/>
      <c r="J144" s="65"/>
    </row>
    <row r="145" ht="23.25" customHeight="1" spans="2:10">
      <c r="B145" s="65"/>
      <c r="C145" s="65"/>
      <c r="D145" s="65"/>
      <c r="E145" s="65"/>
      <c r="F145" s="65"/>
      <c r="G145" s="65"/>
      <c r="H145" s="65"/>
      <c r="I145" s="65"/>
      <c r="J145" s="65"/>
    </row>
    <row r="146" ht="23.25" customHeight="1" spans="2:10">
      <c r="B146" s="65"/>
      <c r="C146" s="65"/>
      <c r="D146" s="65"/>
      <c r="E146" s="65"/>
      <c r="F146" s="65"/>
      <c r="G146" s="65"/>
      <c r="H146" s="65"/>
      <c r="I146" s="65"/>
      <c r="J146" s="65"/>
    </row>
    <row r="147" ht="23.25" customHeight="1" spans="2:10">
      <c r="B147" s="65"/>
      <c r="C147" s="65"/>
      <c r="D147" s="65"/>
      <c r="E147" s="65"/>
      <c r="F147" s="65"/>
      <c r="G147" s="65"/>
      <c r="H147" s="65"/>
      <c r="I147" s="65"/>
      <c r="J147" s="65"/>
    </row>
    <row r="148" ht="23.25" customHeight="1" spans="2:10">
      <c r="B148" s="65"/>
      <c r="C148" s="65"/>
      <c r="D148" s="65"/>
      <c r="E148" s="65"/>
      <c r="F148" s="65"/>
      <c r="G148" s="65"/>
      <c r="H148" s="65"/>
      <c r="I148" s="65"/>
      <c r="J148" s="65"/>
    </row>
    <row r="149" ht="23.25" customHeight="1" spans="2:10">
      <c r="B149" s="65"/>
      <c r="C149" s="65"/>
      <c r="D149" s="65"/>
      <c r="E149" s="65"/>
      <c r="F149" s="65"/>
      <c r="G149" s="65"/>
      <c r="H149" s="65"/>
      <c r="I149" s="65"/>
      <c r="J149" s="65"/>
    </row>
    <row r="150" ht="23.25" customHeight="1" spans="2:10">
      <c r="B150" s="65"/>
      <c r="C150" s="65"/>
      <c r="D150" s="65"/>
      <c r="E150" s="65"/>
      <c r="F150" s="65"/>
      <c r="G150" s="65"/>
      <c r="H150" s="65"/>
      <c r="I150" s="65"/>
      <c r="J150" s="65"/>
    </row>
    <row r="151" ht="23.25" customHeight="1" spans="2:10">
      <c r="B151" s="65"/>
      <c r="C151" s="65"/>
      <c r="D151" s="65"/>
      <c r="E151" s="65"/>
      <c r="F151" s="65"/>
      <c r="G151" s="65"/>
      <c r="H151" s="65"/>
      <c r="I151" s="65"/>
      <c r="J151" s="65"/>
    </row>
    <row r="152" ht="23.25" customHeight="1" spans="2:10">
      <c r="B152" s="65"/>
      <c r="C152" s="65"/>
      <c r="D152" s="65"/>
      <c r="E152" s="65"/>
      <c r="F152" s="65"/>
      <c r="G152" s="65"/>
      <c r="H152" s="65"/>
      <c r="I152" s="65"/>
      <c r="J152" s="65"/>
    </row>
    <row r="153" ht="23.25" customHeight="1" spans="2:10">
      <c r="B153" s="65"/>
      <c r="C153" s="65"/>
      <c r="D153" s="65"/>
      <c r="E153" s="65"/>
      <c r="F153" s="65"/>
      <c r="G153" s="65"/>
      <c r="H153" s="65"/>
      <c r="I153" s="65"/>
      <c r="J153" s="65"/>
    </row>
    <row r="154" ht="23.25" customHeight="1" spans="2:10">
      <c r="B154" s="65"/>
      <c r="C154" s="65"/>
      <c r="D154" s="65"/>
      <c r="E154" s="65"/>
      <c r="F154" s="65"/>
      <c r="G154" s="65"/>
      <c r="H154" s="65"/>
      <c r="I154" s="65"/>
      <c r="J154" s="65"/>
    </row>
    <row r="155" ht="23.25" customHeight="1" spans="2:10">
      <c r="B155" s="65"/>
      <c r="C155" s="65"/>
      <c r="D155" s="65"/>
      <c r="E155" s="65"/>
      <c r="F155" s="65"/>
      <c r="G155" s="65"/>
      <c r="H155" s="65"/>
      <c r="I155" s="65"/>
      <c r="J155" s="65"/>
    </row>
    <row r="156" ht="23.25" customHeight="1" spans="2:10">
      <c r="B156" s="65"/>
      <c r="C156" s="65"/>
      <c r="D156" s="65"/>
      <c r="E156" s="65"/>
      <c r="F156" s="65"/>
      <c r="G156" s="65"/>
      <c r="H156" s="65"/>
      <c r="I156" s="65"/>
      <c r="J156" s="65"/>
    </row>
    <row r="157" ht="23.25" customHeight="1" spans="2:10">
      <c r="B157" s="65"/>
      <c r="C157" s="65"/>
      <c r="D157" s="65"/>
      <c r="E157" s="65"/>
      <c r="F157" s="65"/>
      <c r="G157" s="65"/>
      <c r="H157" s="65"/>
      <c r="I157" s="65"/>
      <c r="J157" s="65"/>
    </row>
    <row r="158" ht="23.25" customHeight="1" spans="2:10">
      <c r="B158" s="65"/>
      <c r="C158" s="65"/>
      <c r="D158" s="65"/>
      <c r="E158" s="65"/>
      <c r="F158" s="65"/>
      <c r="G158" s="65"/>
      <c r="H158" s="65"/>
      <c r="I158" s="65"/>
      <c r="J158" s="65"/>
    </row>
    <row r="159" ht="23.25" customHeight="1" spans="2:10">
      <c r="B159" s="65"/>
      <c r="C159" s="65"/>
      <c r="D159" s="65"/>
      <c r="E159" s="65"/>
      <c r="F159" s="65"/>
      <c r="G159" s="65"/>
      <c r="H159" s="65"/>
      <c r="I159" s="65"/>
      <c r="J159" s="65"/>
    </row>
    <row r="160" ht="23.25" customHeight="1" spans="2:10">
      <c r="B160" s="65"/>
      <c r="C160" s="65"/>
      <c r="D160" s="65"/>
      <c r="E160" s="65"/>
      <c r="F160" s="65"/>
      <c r="G160" s="65"/>
      <c r="H160" s="65"/>
      <c r="I160" s="65"/>
      <c r="J160" s="65"/>
    </row>
    <row r="161" ht="23.25" customHeight="1" spans="2:10">
      <c r="B161" s="65"/>
      <c r="C161" s="65"/>
      <c r="D161" s="65"/>
      <c r="E161" s="65"/>
      <c r="F161" s="65"/>
      <c r="G161" s="65"/>
      <c r="H161" s="65"/>
      <c r="I161" s="65"/>
      <c r="J161" s="65"/>
    </row>
    <row r="162" ht="23.25" customHeight="1" spans="2:10">
      <c r="B162" s="65"/>
      <c r="C162" s="65"/>
      <c r="D162" s="65"/>
      <c r="E162" s="65"/>
      <c r="F162" s="65"/>
      <c r="G162" s="65"/>
      <c r="H162" s="65"/>
      <c r="I162" s="65"/>
      <c r="J162" s="65"/>
    </row>
    <row r="163" ht="23.25" customHeight="1" spans="2:10">
      <c r="B163" s="65"/>
      <c r="C163" s="65"/>
      <c r="D163" s="65"/>
      <c r="E163" s="65"/>
      <c r="F163" s="65"/>
      <c r="G163" s="65"/>
      <c r="H163" s="65"/>
      <c r="I163" s="65"/>
      <c r="J163" s="65"/>
    </row>
    <row r="164" ht="23.25" customHeight="1" spans="2:10">
      <c r="B164" s="65"/>
      <c r="C164" s="65"/>
      <c r="D164" s="65"/>
      <c r="E164" s="65"/>
      <c r="F164" s="65"/>
      <c r="G164" s="65"/>
      <c r="H164" s="65"/>
      <c r="I164" s="65"/>
      <c r="J164" s="65"/>
    </row>
    <row r="165" ht="23.25" customHeight="1" spans="2:10">
      <c r="B165" s="65"/>
      <c r="C165" s="65"/>
      <c r="D165" s="65"/>
      <c r="E165" s="65"/>
      <c r="F165" s="65"/>
      <c r="G165" s="65"/>
      <c r="H165" s="65"/>
      <c r="I165" s="65"/>
      <c r="J165" s="65"/>
    </row>
    <row r="166" ht="23.25" customHeight="1" spans="2:10">
      <c r="B166" s="65"/>
      <c r="C166" s="65"/>
      <c r="D166" s="65"/>
      <c r="E166" s="65"/>
      <c r="F166" s="65"/>
      <c r="G166" s="65"/>
      <c r="H166" s="65"/>
      <c r="I166" s="65"/>
      <c r="J166" s="65"/>
    </row>
    <row r="167" ht="23.25" customHeight="1" spans="2:10">
      <c r="B167" s="65"/>
      <c r="C167" s="65"/>
      <c r="D167" s="65"/>
      <c r="E167" s="65"/>
      <c r="F167" s="65"/>
      <c r="G167" s="65"/>
      <c r="H167" s="65"/>
      <c r="I167" s="65"/>
      <c r="J167" s="65"/>
    </row>
    <row r="168" ht="23.25" customHeight="1" spans="2:10">
      <c r="B168" s="65"/>
      <c r="C168" s="65"/>
      <c r="D168" s="65"/>
      <c r="E168" s="65"/>
      <c r="F168" s="65"/>
      <c r="G168" s="65"/>
      <c r="H168" s="65"/>
      <c r="I168" s="65"/>
      <c r="J168" s="65"/>
    </row>
    <row r="169" ht="23.25" customHeight="1" spans="2:10">
      <c r="B169" s="65"/>
      <c r="C169" s="65"/>
      <c r="D169" s="65"/>
      <c r="E169" s="65"/>
      <c r="F169" s="65"/>
      <c r="G169" s="65"/>
      <c r="H169" s="65"/>
      <c r="I169" s="65"/>
      <c r="J169" s="65"/>
    </row>
    <row r="170" ht="23.25" customHeight="1" spans="2:10">
      <c r="B170" s="65"/>
      <c r="C170" s="65"/>
      <c r="D170" s="65"/>
      <c r="E170" s="65"/>
      <c r="F170" s="65"/>
      <c r="G170" s="65"/>
      <c r="H170" s="65"/>
      <c r="I170" s="65"/>
      <c r="J170" s="65"/>
    </row>
    <row r="171" ht="23.25" customHeight="1" spans="2:10">
      <c r="B171" s="65"/>
      <c r="C171" s="65"/>
      <c r="D171" s="65"/>
      <c r="E171" s="65"/>
      <c r="F171" s="65"/>
      <c r="G171" s="65"/>
      <c r="H171" s="65"/>
      <c r="I171" s="65"/>
      <c r="J171" s="65"/>
    </row>
    <row r="172" ht="23.25" customHeight="1" spans="2:10">
      <c r="B172" s="65"/>
      <c r="C172" s="65"/>
      <c r="D172" s="65"/>
      <c r="E172" s="65"/>
      <c r="F172" s="65"/>
      <c r="G172" s="65"/>
      <c r="H172" s="65"/>
      <c r="I172" s="65"/>
      <c r="J172" s="65"/>
    </row>
    <row r="173" ht="23.25" customHeight="1" spans="2:10">
      <c r="B173" s="65"/>
      <c r="C173" s="65"/>
      <c r="D173" s="65"/>
      <c r="E173" s="65"/>
      <c r="F173" s="65"/>
      <c r="G173" s="65"/>
      <c r="H173" s="65"/>
      <c r="I173" s="65"/>
      <c r="J173" s="65"/>
    </row>
    <row r="174" ht="23.25" customHeight="1" spans="2:10">
      <c r="B174" s="65"/>
      <c r="C174" s="65"/>
      <c r="D174" s="65"/>
      <c r="E174" s="65"/>
      <c r="F174" s="65"/>
      <c r="G174" s="65"/>
      <c r="H174" s="65"/>
      <c r="I174" s="65"/>
      <c r="J174" s="65"/>
    </row>
    <row r="175" ht="23.25" customHeight="1" spans="2:10">
      <c r="B175" s="65"/>
      <c r="C175" s="65"/>
      <c r="D175" s="65"/>
      <c r="E175" s="65"/>
      <c r="F175" s="65"/>
      <c r="G175" s="65"/>
      <c r="H175" s="65"/>
      <c r="I175" s="65"/>
      <c r="J175" s="65"/>
    </row>
    <row r="176" ht="23.25" customHeight="1" spans="2:10">
      <c r="B176" s="65"/>
      <c r="C176" s="65"/>
      <c r="D176" s="65"/>
      <c r="E176" s="65"/>
      <c r="F176" s="65"/>
      <c r="G176" s="65"/>
      <c r="H176" s="65"/>
      <c r="I176" s="65"/>
      <c r="J176" s="65"/>
    </row>
    <row r="177" ht="23.25" customHeight="1" spans="2:10">
      <c r="B177" s="65"/>
      <c r="C177" s="65"/>
      <c r="D177" s="65"/>
      <c r="E177" s="65"/>
      <c r="F177" s="65"/>
      <c r="G177" s="65"/>
      <c r="H177" s="65"/>
      <c r="I177" s="65"/>
      <c r="J177" s="65"/>
    </row>
    <row r="178" ht="23.25" customHeight="1" spans="2:10">
      <c r="B178" s="65"/>
      <c r="C178" s="65"/>
      <c r="D178" s="65"/>
      <c r="E178" s="65"/>
      <c r="F178" s="65"/>
      <c r="G178" s="65"/>
      <c r="H178" s="65"/>
      <c r="I178" s="65"/>
      <c r="J178" s="65"/>
    </row>
    <row r="179" ht="23.25" customHeight="1" spans="2:10">
      <c r="B179" s="65"/>
      <c r="C179" s="65"/>
      <c r="D179" s="65"/>
      <c r="E179" s="65"/>
      <c r="F179" s="65"/>
      <c r="G179" s="65"/>
      <c r="H179" s="65"/>
      <c r="I179" s="65"/>
      <c r="J179" s="65"/>
    </row>
    <row r="180" ht="23.25" customHeight="1" spans="2:10">
      <c r="B180" s="65"/>
      <c r="C180" s="65"/>
      <c r="D180" s="65"/>
      <c r="E180" s="65"/>
      <c r="F180" s="65"/>
      <c r="G180" s="65"/>
      <c r="H180" s="65"/>
      <c r="I180" s="65"/>
      <c r="J180" s="65"/>
    </row>
    <row r="181" ht="23.25" customHeight="1" spans="2:10">
      <c r="B181" s="65"/>
      <c r="C181" s="65"/>
      <c r="D181" s="65"/>
      <c r="E181" s="65"/>
      <c r="F181" s="65"/>
      <c r="G181" s="65"/>
      <c r="H181" s="65"/>
      <c r="I181" s="65"/>
      <c r="J181" s="65"/>
    </row>
    <row r="182" ht="23.25" customHeight="1" spans="2:10">
      <c r="B182" s="65"/>
      <c r="C182" s="65"/>
      <c r="D182" s="65"/>
      <c r="E182" s="65"/>
      <c r="F182" s="65"/>
      <c r="G182" s="65"/>
      <c r="H182" s="65"/>
      <c r="I182" s="65"/>
      <c r="J182" s="65"/>
    </row>
    <row r="183" ht="23.25" customHeight="1" spans="2:10">
      <c r="B183" s="65"/>
      <c r="C183" s="65"/>
      <c r="D183" s="65"/>
      <c r="E183" s="65"/>
      <c r="F183" s="65"/>
      <c r="G183" s="65"/>
      <c r="H183" s="65"/>
      <c r="I183" s="65"/>
      <c r="J183" s="65"/>
    </row>
    <row r="184" ht="23.25" customHeight="1" spans="2:10">
      <c r="B184" s="65"/>
      <c r="C184" s="65"/>
      <c r="D184" s="65"/>
      <c r="E184" s="65"/>
      <c r="F184" s="65"/>
      <c r="G184" s="65"/>
      <c r="H184" s="65"/>
      <c r="I184" s="65"/>
      <c r="J184" s="65"/>
    </row>
    <row r="185" ht="23.25" customHeight="1" spans="2:10">
      <c r="B185" s="65"/>
      <c r="C185" s="65"/>
      <c r="D185" s="65"/>
      <c r="E185" s="65"/>
      <c r="F185" s="65"/>
      <c r="G185" s="65"/>
      <c r="H185" s="65"/>
      <c r="I185" s="65"/>
      <c r="J185" s="65"/>
    </row>
    <row r="186" ht="23.25" customHeight="1" spans="2:10">
      <c r="B186" s="65"/>
      <c r="C186" s="65"/>
      <c r="D186" s="65"/>
      <c r="E186" s="65"/>
      <c r="F186" s="65"/>
      <c r="G186" s="65"/>
      <c r="H186" s="65"/>
      <c r="I186" s="65"/>
      <c r="J186" s="65"/>
    </row>
    <row r="187" ht="23.25" customHeight="1" spans="2:10">
      <c r="B187" s="65"/>
      <c r="C187" s="65"/>
      <c r="D187" s="65"/>
      <c r="E187" s="65"/>
      <c r="F187" s="65"/>
      <c r="G187" s="65"/>
      <c r="H187" s="65"/>
      <c r="I187" s="65"/>
      <c r="J187" s="65"/>
    </row>
    <row r="188" ht="23.25" customHeight="1" spans="2:10">
      <c r="B188" s="65"/>
      <c r="C188" s="65"/>
      <c r="D188" s="65"/>
      <c r="E188" s="65"/>
      <c r="F188" s="65"/>
      <c r="G188" s="65"/>
      <c r="H188" s="65"/>
      <c r="I188" s="65"/>
      <c r="J188" s="65"/>
    </row>
    <row r="189" ht="23.25" customHeight="1" spans="2:10">
      <c r="B189" s="65"/>
      <c r="C189" s="65"/>
      <c r="D189" s="65"/>
      <c r="E189" s="65"/>
      <c r="F189" s="65"/>
      <c r="G189" s="65"/>
      <c r="H189" s="65"/>
      <c r="I189" s="65"/>
      <c r="J189" s="65"/>
    </row>
    <row r="190" ht="23.25" customHeight="1" spans="2:10">
      <c r="B190" s="65"/>
      <c r="C190" s="65"/>
      <c r="D190" s="65"/>
      <c r="E190" s="65"/>
      <c r="F190" s="65"/>
      <c r="G190" s="65"/>
      <c r="H190" s="65"/>
      <c r="I190" s="65"/>
      <c r="J190" s="65"/>
    </row>
    <row r="191" ht="23.25" customHeight="1" spans="2:10">
      <c r="B191" s="65"/>
      <c r="C191" s="65"/>
      <c r="D191" s="65"/>
      <c r="E191" s="65"/>
      <c r="F191" s="65"/>
      <c r="G191" s="65"/>
      <c r="H191" s="65"/>
      <c r="I191" s="65"/>
      <c r="J191" s="65"/>
    </row>
    <row r="192" ht="23.25" customHeight="1" spans="2:10">
      <c r="B192" s="65"/>
      <c r="C192" s="65"/>
      <c r="D192" s="65"/>
      <c r="E192" s="65"/>
      <c r="F192" s="65"/>
      <c r="G192" s="65"/>
      <c r="H192" s="65"/>
      <c r="I192" s="65"/>
      <c r="J192" s="65"/>
    </row>
    <row r="193" ht="23.25" customHeight="1" spans="2:10">
      <c r="B193" s="65"/>
      <c r="C193" s="65"/>
      <c r="D193" s="65"/>
      <c r="E193" s="65"/>
      <c r="F193" s="65"/>
      <c r="G193" s="65"/>
      <c r="H193" s="65"/>
      <c r="I193" s="65"/>
      <c r="J193" s="65"/>
    </row>
    <row r="194" ht="23.25" customHeight="1" spans="2:10">
      <c r="B194" s="65"/>
      <c r="C194" s="65"/>
      <c r="D194" s="65"/>
      <c r="E194" s="65"/>
      <c r="F194" s="65"/>
      <c r="G194" s="65"/>
      <c r="H194" s="65"/>
      <c r="I194" s="65"/>
      <c r="J194" s="65"/>
    </row>
    <row r="195" ht="23.25" customHeight="1" spans="2:10">
      <c r="B195" s="65"/>
      <c r="C195" s="65"/>
      <c r="D195" s="65"/>
      <c r="E195" s="65"/>
      <c r="F195" s="65"/>
      <c r="G195" s="65"/>
      <c r="H195" s="65"/>
      <c r="I195" s="65"/>
      <c r="J195" s="65"/>
    </row>
    <row r="196" ht="23.25" customHeight="1" spans="2:10">
      <c r="B196" s="65"/>
      <c r="C196" s="65"/>
      <c r="D196" s="65"/>
      <c r="E196" s="65"/>
      <c r="F196" s="65"/>
      <c r="G196" s="65"/>
      <c r="H196" s="65"/>
      <c r="I196" s="65"/>
      <c r="J196" s="65"/>
    </row>
    <row r="197" ht="23.25" customHeight="1" spans="2:10">
      <c r="B197" s="65"/>
      <c r="C197" s="65"/>
      <c r="D197" s="65"/>
      <c r="E197" s="65"/>
      <c r="F197" s="65"/>
      <c r="G197" s="65"/>
      <c r="H197" s="65"/>
      <c r="I197" s="65"/>
      <c r="J197" s="65"/>
    </row>
    <row r="198" ht="23.25" customHeight="1" spans="2:10">
      <c r="B198" s="65"/>
      <c r="C198" s="65"/>
      <c r="D198" s="65"/>
      <c r="E198" s="65"/>
      <c r="F198" s="65"/>
      <c r="G198" s="65"/>
      <c r="H198" s="65"/>
      <c r="I198" s="65"/>
      <c r="J198" s="65"/>
    </row>
    <row r="199" ht="23.25" customHeight="1" spans="2:10">
      <c r="B199" s="65"/>
      <c r="C199" s="65"/>
      <c r="D199" s="65"/>
      <c r="E199" s="65"/>
      <c r="F199" s="65"/>
      <c r="G199" s="65"/>
      <c r="H199" s="65"/>
      <c r="I199" s="65"/>
      <c r="J199" s="65"/>
    </row>
    <row r="200" ht="23.25" customHeight="1" spans="2:10">
      <c r="B200" s="65"/>
      <c r="C200" s="65"/>
      <c r="D200" s="65"/>
      <c r="E200" s="65"/>
      <c r="F200" s="65"/>
      <c r="G200" s="65"/>
      <c r="H200" s="65"/>
      <c r="I200" s="65"/>
      <c r="J200" s="65"/>
    </row>
    <row r="201" ht="23.25" customHeight="1" spans="2:10">
      <c r="B201" s="65"/>
      <c r="C201" s="65"/>
      <c r="D201" s="65"/>
      <c r="E201" s="65"/>
      <c r="F201" s="65"/>
      <c r="G201" s="65"/>
      <c r="H201" s="65"/>
      <c r="I201" s="65"/>
      <c r="J201" s="65"/>
    </row>
    <row r="202" ht="23.25" customHeight="1" spans="2:10">
      <c r="B202" s="65"/>
      <c r="C202" s="65"/>
      <c r="D202" s="65"/>
      <c r="E202" s="65"/>
      <c r="F202" s="65"/>
      <c r="G202" s="65"/>
      <c r="H202" s="65"/>
      <c r="I202" s="65"/>
      <c r="J202" s="65"/>
    </row>
    <row r="203" ht="23.25" customHeight="1" spans="2:10">
      <c r="B203" s="65"/>
      <c r="C203" s="65"/>
      <c r="D203" s="65"/>
      <c r="E203" s="65"/>
      <c r="F203" s="65"/>
      <c r="G203" s="65"/>
      <c r="H203" s="65"/>
      <c r="I203" s="65"/>
      <c r="J203" s="65"/>
    </row>
    <row r="204" ht="23.25" customHeight="1" spans="2:10">
      <c r="B204" s="65"/>
      <c r="C204" s="65"/>
      <c r="D204" s="65"/>
      <c r="E204" s="65"/>
      <c r="F204" s="65"/>
      <c r="G204" s="65"/>
      <c r="H204" s="65"/>
      <c r="I204" s="65"/>
      <c r="J204" s="65"/>
    </row>
    <row r="205" ht="23.25" customHeight="1" spans="2:10">
      <c r="B205" s="65"/>
      <c r="C205" s="65"/>
      <c r="D205" s="65"/>
      <c r="E205" s="65"/>
      <c r="F205" s="65"/>
      <c r="G205" s="65"/>
      <c r="H205" s="65"/>
      <c r="I205" s="65"/>
      <c r="J205" s="65"/>
    </row>
    <row r="206" ht="23.25" customHeight="1" spans="2:10">
      <c r="B206" s="65"/>
      <c r="C206" s="65"/>
      <c r="D206" s="65"/>
      <c r="E206" s="65"/>
      <c r="F206" s="65"/>
      <c r="G206" s="65"/>
      <c r="H206" s="65"/>
      <c r="I206" s="65"/>
      <c r="J206" s="65"/>
    </row>
    <row r="207" ht="23.25" customHeight="1" spans="2:10">
      <c r="B207" s="65"/>
      <c r="C207" s="65"/>
      <c r="D207" s="65"/>
      <c r="E207" s="65"/>
      <c r="F207" s="65"/>
      <c r="G207" s="65"/>
      <c r="H207" s="65"/>
      <c r="I207" s="65"/>
      <c r="J207" s="65"/>
    </row>
    <row r="208" ht="23.25" customHeight="1" spans="2:10">
      <c r="B208" s="65"/>
      <c r="C208" s="65"/>
      <c r="D208" s="65"/>
      <c r="E208" s="65"/>
      <c r="F208" s="65"/>
      <c r="G208" s="65"/>
      <c r="H208" s="65"/>
      <c r="I208" s="65"/>
      <c r="J208" s="65"/>
    </row>
    <row r="209" ht="23.25" customHeight="1" spans="2:10">
      <c r="B209" s="65"/>
      <c r="C209" s="65"/>
      <c r="D209" s="65"/>
      <c r="E209" s="65"/>
      <c r="F209" s="65"/>
      <c r="G209" s="65"/>
      <c r="H209" s="65"/>
      <c r="I209" s="65"/>
      <c r="J209" s="65"/>
    </row>
    <row r="210" ht="23.25" customHeight="1" spans="2:10">
      <c r="B210" s="65"/>
      <c r="C210" s="65"/>
      <c r="D210" s="65"/>
      <c r="E210" s="65"/>
      <c r="F210" s="65"/>
      <c r="G210" s="65"/>
      <c r="H210" s="65"/>
      <c r="I210" s="65"/>
      <c r="J210" s="65"/>
    </row>
    <row r="211" ht="23.25" customHeight="1" spans="2:10">
      <c r="B211" s="65"/>
      <c r="C211" s="65"/>
      <c r="D211" s="65"/>
      <c r="E211" s="65"/>
      <c r="F211" s="65"/>
      <c r="G211" s="65"/>
      <c r="H211" s="65"/>
      <c r="I211" s="65"/>
      <c r="J211" s="65"/>
    </row>
    <row r="212" ht="23.25" customHeight="1" spans="2:10">
      <c r="B212" s="65"/>
      <c r="C212" s="65"/>
      <c r="D212" s="65"/>
      <c r="E212" s="65"/>
      <c r="F212" s="65"/>
      <c r="G212" s="65"/>
      <c r="H212" s="65"/>
      <c r="I212" s="65"/>
      <c r="J212" s="65"/>
    </row>
    <row r="213" ht="23.25" customHeight="1" spans="2:10">
      <c r="B213" s="65"/>
      <c r="C213" s="65"/>
      <c r="D213" s="65"/>
      <c r="E213" s="65"/>
      <c r="F213" s="65"/>
      <c r="G213" s="65"/>
      <c r="H213" s="65"/>
      <c r="I213" s="65"/>
      <c r="J213" s="65"/>
    </row>
    <row r="214" ht="23.25" customHeight="1" spans="2:10">
      <c r="B214" s="65"/>
      <c r="C214" s="65"/>
      <c r="D214" s="65"/>
      <c r="E214" s="65"/>
      <c r="F214" s="65"/>
      <c r="G214" s="65"/>
      <c r="H214" s="65"/>
      <c r="I214" s="65"/>
      <c r="J214" s="65"/>
    </row>
    <row r="215" ht="23.25" customHeight="1" spans="2:10">
      <c r="B215" s="65"/>
      <c r="C215" s="65"/>
      <c r="D215" s="65"/>
      <c r="E215" s="65"/>
      <c r="F215" s="65"/>
      <c r="G215" s="65"/>
      <c r="H215" s="65"/>
      <c r="I215" s="65"/>
      <c r="J215" s="65"/>
    </row>
    <row r="216" ht="23.25" customHeight="1" spans="2:10">
      <c r="B216" s="65"/>
      <c r="C216" s="65"/>
      <c r="D216" s="65"/>
      <c r="E216" s="65"/>
      <c r="F216" s="65"/>
      <c r="G216" s="65"/>
      <c r="H216" s="65"/>
      <c r="I216" s="65"/>
      <c r="J216" s="65"/>
    </row>
    <row r="217" ht="23.25" customHeight="1" spans="2:10">
      <c r="B217" s="65"/>
      <c r="C217" s="65"/>
      <c r="D217" s="65"/>
      <c r="E217" s="65"/>
      <c r="F217" s="65"/>
      <c r="G217" s="65"/>
      <c r="H217" s="65"/>
      <c r="I217" s="65"/>
      <c r="J217" s="65"/>
    </row>
    <row r="218" ht="23.25" customHeight="1" spans="2:10">
      <c r="B218" s="65"/>
      <c r="C218" s="65"/>
      <c r="D218" s="65"/>
      <c r="E218" s="65"/>
      <c r="F218" s="65"/>
      <c r="G218" s="65"/>
      <c r="H218" s="65"/>
      <c r="I218" s="65"/>
      <c r="J218" s="65"/>
    </row>
    <row r="219" ht="23.25" customHeight="1" spans="2:10">
      <c r="B219" s="65"/>
      <c r="C219" s="65"/>
      <c r="D219" s="65"/>
      <c r="E219" s="65"/>
      <c r="F219" s="65"/>
      <c r="G219" s="65"/>
      <c r="H219" s="65"/>
      <c r="I219" s="65"/>
      <c r="J219" s="65"/>
    </row>
    <row r="220" ht="23.25" customHeight="1" spans="2:10">
      <c r="B220" s="65"/>
      <c r="C220" s="65"/>
      <c r="D220" s="65"/>
      <c r="E220" s="65"/>
      <c r="F220" s="65"/>
      <c r="G220" s="65"/>
      <c r="H220" s="65"/>
      <c r="I220" s="65"/>
      <c r="J220" s="65"/>
    </row>
    <row r="221" ht="23.25" customHeight="1" spans="2:10">
      <c r="B221" s="65"/>
      <c r="C221" s="65"/>
      <c r="D221" s="65"/>
      <c r="E221" s="65"/>
      <c r="F221" s="65"/>
      <c r="G221" s="65"/>
      <c r="H221" s="65"/>
      <c r="I221" s="65"/>
      <c r="J221" s="65"/>
    </row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</sheetData>
  <mergeCells count="37">
    <mergeCell ref="B55:H55"/>
    <mergeCell ref="E15:E16"/>
    <mergeCell ref="E17:E18"/>
    <mergeCell ref="E23:E24"/>
    <mergeCell ref="E26:E27"/>
    <mergeCell ref="E28:E29"/>
    <mergeCell ref="E34:E35"/>
    <mergeCell ref="E37:E38"/>
    <mergeCell ref="E39:E40"/>
    <mergeCell ref="E47:E48"/>
    <mergeCell ref="F15:F16"/>
    <mergeCell ref="F17:F18"/>
    <mergeCell ref="F23:F24"/>
    <mergeCell ref="F26:F27"/>
    <mergeCell ref="F28:F29"/>
    <mergeCell ref="F34:F35"/>
    <mergeCell ref="F37:F38"/>
    <mergeCell ref="F39:F40"/>
    <mergeCell ref="F47:F48"/>
    <mergeCell ref="G15:G16"/>
    <mergeCell ref="G17:G18"/>
    <mergeCell ref="G23:G24"/>
    <mergeCell ref="G26:G27"/>
    <mergeCell ref="G28:G29"/>
    <mergeCell ref="G34:G35"/>
    <mergeCell ref="G37:G38"/>
    <mergeCell ref="G39:G40"/>
    <mergeCell ref="G47:G48"/>
    <mergeCell ref="H15:H16"/>
    <mergeCell ref="H17:H18"/>
    <mergeCell ref="H23:H24"/>
    <mergeCell ref="H26:H27"/>
    <mergeCell ref="H28:H29"/>
    <mergeCell ref="H34:H35"/>
    <mergeCell ref="H37:H38"/>
    <mergeCell ref="H39:H40"/>
    <mergeCell ref="H47:H48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R386"/>
  <sheetViews>
    <sheetView showGridLines="0" zoomScale="85" zoomScaleNormal="85" workbookViewId="0">
      <selection activeCell="P33" sqref="P33"/>
    </sheetView>
  </sheetViews>
  <sheetFormatPr defaultColWidth="0" defaultRowHeight="15"/>
  <cols>
    <col min="1" max="1" width="2.71428571428571" customWidth="1"/>
    <col min="2" max="2" width="35" customWidth="1"/>
    <col min="3" max="15" width="15.7142857142857" customWidth="1"/>
    <col min="16" max="16" width="12.7142857142857" customWidth="1"/>
    <col min="17" max="17" width="8.57142857142857" customWidth="1"/>
    <col min="18" max="16384" width="9.14285714285714" hidden="1"/>
  </cols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5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5"/>
    </row>
    <row r="4" customHeight="1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05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9"/>
    </row>
    <row r="11" ht="23.25" customHeight="1"/>
    <row r="12" s="65" customFormat="1" ht="23.25" customHeight="1" spans="1:18">
      <c r="A12"/>
      <c r="B12" s="346" t="s">
        <v>588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69"/>
      <c r="P12" s="169"/>
      <c r="Q12" s="169"/>
      <c r="R12" s="106"/>
    </row>
    <row r="13" s="65" customFormat="1" ht="50.1" customHeight="1" spans="1:18">
      <c r="A13"/>
      <c r="B13" s="71" t="s">
        <v>589</v>
      </c>
      <c r="C13" s="348">
        <v>2011</v>
      </c>
      <c r="D13" s="348">
        <v>2012</v>
      </c>
      <c r="E13" s="348">
        <v>2013</v>
      </c>
      <c r="F13" s="348">
        <v>2014</v>
      </c>
      <c r="G13" s="389">
        <v>2015</v>
      </c>
      <c r="H13" s="389">
        <v>2016</v>
      </c>
      <c r="I13" s="389">
        <v>2017</v>
      </c>
      <c r="J13" s="389">
        <v>2018</v>
      </c>
      <c r="K13" s="389">
        <v>2019</v>
      </c>
      <c r="L13" s="389">
        <v>2020</v>
      </c>
      <c r="M13" s="393">
        <v>2021</v>
      </c>
      <c r="N13" s="394"/>
      <c r="O13" s="45"/>
      <c r="P13" s="45"/>
      <c r="Q13" s="45"/>
      <c r="R13" s="106"/>
    </row>
    <row r="14" s="65" customFormat="1" ht="23.25" customHeight="1" spans="1:18">
      <c r="A14"/>
      <c r="B14" s="349" t="s">
        <v>590</v>
      </c>
      <c r="C14" s="82">
        <v>35</v>
      </c>
      <c r="D14" s="82">
        <v>36</v>
      </c>
      <c r="E14" s="82">
        <v>54</v>
      </c>
      <c r="F14" s="82">
        <v>77</v>
      </c>
      <c r="G14" s="351">
        <v>97</v>
      </c>
      <c r="H14" s="351">
        <v>96</v>
      </c>
      <c r="I14" s="351">
        <v>99</v>
      </c>
      <c r="J14" s="351">
        <v>104</v>
      </c>
      <c r="K14" s="351">
        <v>115</v>
      </c>
      <c r="L14" s="351">
        <v>128</v>
      </c>
      <c r="M14" s="368">
        <v>126</v>
      </c>
      <c r="N14" s="171"/>
      <c r="O14" s="171"/>
      <c r="P14" s="82"/>
      <c r="Q14" s="82"/>
      <c r="R14" s="111"/>
    </row>
    <row r="15" s="65" customFormat="1" ht="23.25" customHeight="1" spans="1:18">
      <c r="A15"/>
      <c r="B15" s="349" t="s">
        <v>591</v>
      </c>
      <c r="C15" s="82">
        <v>208</v>
      </c>
      <c r="D15" s="82">
        <v>230</v>
      </c>
      <c r="E15" s="82">
        <v>234</v>
      </c>
      <c r="F15" s="82">
        <v>232</v>
      </c>
      <c r="G15" s="353">
        <v>238</v>
      </c>
      <c r="H15" s="353">
        <v>239</v>
      </c>
      <c r="I15" s="353">
        <v>237</v>
      </c>
      <c r="J15" s="353">
        <v>238</v>
      </c>
      <c r="K15" s="353">
        <v>217</v>
      </c>
      <c r="L15" s="353">
        <v>197</v>
      </c>
      <c r="M15" s="412">
        <v>171</v>
      </c>
      <c r="N15" s="171"/>
      <c r="O15" s="171"/>
      <c r="P15" s="82"/>
      <c r="Q15" s="82"/>
      <c r="R15" s="111"/>
    </row>
    <row r="16" s="65" customFormat="1" ht="23.25" customHeight="1" spans="1:18">
      <c r="A16"/>
      <c r="B16" s="84" t="s">
        <v>529</v>
      </c>
      <c r="C16" s="85">
        <f t="shared" ref="C16:J16" si="0">SUM(C14:C15)</f>
        <v>243</v>
      </c>
      <c r="D16" s="85">
        <f t="shared" si="0"/>
        <v>266</v>
      </c>
      <c r="E16" s="85">
        <f t="shared" si="0"/>
        <v>288</v>
      </c>
      <c r="F16" s="85">
        <f t="shared" si="0"/>
        <v>309</v>
      </c>
      <c r="G16" s="160">
        <f t="shared" si="0"/>
        <v>335</v>
      </c>
      <c r="H16" s="160">
        <f t="shared" si="0"/>
        <v>335</v>
      </c>
      <c r="I16" s="160">
        <f t="shared" si="0"/>
        <v>336</v>
      </c>
      <c r="J16" s="160">
        <f t="shared" si="0"/>
        <v>342</v>
      </c>
      <c r="K16" s="160">
        <f t="shared" ref="K16:M16" si="1">SUM(K14:K15)</f>
        <v>332</v>
      </c>
      <c r="L16" s="160">
        <f t="shared" si="1"/>
        <v>325</v>
      </c>
      <c r="M16" s="203">
        <f t="shared" si="1"/>
        <v>297</v>
      </c>
      <c r="N16" s="398"/>
      <c r="O16" s="87"/>
      <c r="P16" s="87"/>
      <c r="Q16" s="87"/>
      <c r="R16" s="106"/>
    </row>
    <row r="17" s="65" customFormat="1" spans="1:18">
      <c r="A17"/>
      <c r="B17" s="116" t="s">
        <v>592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39"/>
      <c r="P17" s="39"/>
      <c r="Q17" s="39"/>
      <c r="R17" s="112"/>
    </row>
    <row r="18" s="65" customFormat="1" ht="23.25" customHeight="1" spans="1:18">
      <c r="A18"/>
      <c r="B18" s="11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39"/>
      <c r="P18" s="39"/>
      <c r="Q18" s="39"/>
      <c r="R18" s="112"/>
    </row>
    <row r="19" s="65" customFormat="1" ht="23.25" customHeight="1" spans="1:18">
      <c r="A19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39"/>
      <c r="P19" s="39"/>
      <c r="Q19" s="39"/>
      <c r="R19" s="112"/>
    </row>
    <row r="20" s="65" customFormat="1" ht="23.25" customHeight="1" spans="1:18">
      <c r="A20"/>
      <c r="B20" s="346" t="s">
        <v>593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169"/>
      <c r="P20" s="169"/>
      <c r="Q20" s="169"/>
      <c r="R20" s="112"/>
    </row>
    <row r="21" s="65" customFormat="1" ht="23.25" customHeight="1" spans="1:18">
      <c r="A21"/>
      <c r="B21" s="71" t="s">
        <v>594</v>
      </c>
      <c r="C21" s="348" t="s">
        <v>595</v>
      </c>
      <c r="D21" s="348" t="s">
        <v>596</v>
      </c>
      <c r="E21" s="348" t="s">
        <v>597</v>
      </c>
      <c r="F21" s="348" t="s">
        <v>598</v>
      </c>
      <c r="G21" s="348" t="s">
        <v>599</v>
      </c>
      <c r="H21" s="348" t="s">
        <v>600</v>
      </c>
      <c r="I21" s="348" t="s">
        <v>601</v>
      </c>
      <c r="J21" s="348" t="s">
        <v>602</v>
      </c>
      <c r="K21" s="348" t="s">
        <v>603</v>
      </c>
      <c r="L21" s="348" t="s">
        <v>604</v>
      </c>
      <c r="M21" s="348" t="s">
        <v>605</v>
      </c>
      <c r="N21" s="413" t="s">
        <v>606</v>
      </c>
      <c r="O21" s="45"/>
      <c r="P21" s="45"/>
      <c r="Q21" s="45"/>
      <c r="R21" s="112"/>
    </row>
    <row r="22" s="65" customFormat="1" ht="23.25" customHeight="1" spans="1:18">
      <c r="A22"/>
      <c r="B22" s="349" t="s">
        <v>590</v>
      </c>
      <c r="C22" s="82">
        <v>126</v>
      </c>
      <c r="D22" s="82">
        <v>126</v>
      </c>
      <c r="E22" s="82">
        <v>134</v>
      </c>
      <c r="F22" s="82">
        <v>134</v>
      </c>
      <c r="G22" s="82">
        <v>137</v>
      </c>
      <c r="H22" s="82">
        <v>135</v>
      </c>
      <c r="I22" s="82">
        <v>135</v>
      </c>
      <c r="J22" s="82">
        <v>127</v>
      </c>
      <c r="K22" s="82">
        <v>127</v>
      </c>
      <c r="L22" s="82">
        <v>127</v>
      </c>
      <c r="M22" s="171">
        <v>127</v>
      </c>
      <c r="N22" s="381">
        <v>126</v>
      </c>
      <c r="O22" s="171"/>
      <c r="P22" s="82"/>
      <c r="Q22" s="82"/>
      <c r="R22" s="112"/>
    </row>
    <row r="23" s="65" customFormat="1" ht="23.25" customHeight="1" spans="2:18">
      <c r="B23" s="349" t="s">
        <v>591</v>
      </c>
      <c r="C23" s="82">
        <v>197</v>
      </c>
      <c r="D23" s="82">
        <v>196</v>
      </c>
      <c r="E23" s="82">
        <v>196</v>
      </c>
      <c r="F23" s="82">
        <v>194</v>
      </c>
      <c r="G23" s="82">
        <v>204</v>
      </c>
      <c r="H23" s="82">
        <v>201</v>
      </c>
      <c r="I23" s="82">
        <v>200</v>
      </c>
      <c r="J23" s="82">
        <v>199</v>
      </c>
      <c r="K23" s="82">
        <v>187</v>
      </c>
      <c r="L23" s="82">
        <v>175</v>
      </c>
      <c r="M23" s="171">
        <v>172</v>
      </c>
      <c r="N23" s="381">
        <v>171</v>
      </c>
      <c r="O23" s="171"/>
      <c r="P23" s="82"/>
      <c r="Q23" s="82"/>
      <c r="R23" s="112"/>
    </row>
    <row r="24" s="65" customFormat="1" ht="23.25" customHeight="1" spans="2:18">
      <c r="B24" s="84" t="s">
        <v>529</v>
      </c>
      <c r="C24" s="85">
        <f>SUM(C22:C23)</f>
        <v>323</v>
      </c>
      <c r="D24" s="85">
        <f t="shared" ref="D24:N24" si="2">SUM(D22:D23)</f>
        <v>322</v>
      </c>
      <c r="E24" s="85">
        <f t="shared" si="2"/>
        <v>330</v>
      </c>
      <c r="F24" s="85">
        <f t="shared" si="2"/>
        <v>328</v>
      </c>
      <c r="G24" s="85">
        <f t="shared" si="2"/>
        <v>341</v>
      </c>
      <c r="H24" s="85">
        <f t="shared" si="2"/>
        <v>336</v>
      </c>
      <c r="I24" s="85">
        <f t="shared" si="2"/>
        <v>335</v>
      </c>
      <c r="J24" s="85">
        <f t="shared" si="2"/>
        <v>326</v>
      </c>
      <c r="K24" s="85">
        <v>314</v>
      </c>
      <c r="L24" s="85">
        <v>302</v>
      </c>
      <c r="M24" s="85">
        <f t="shared" si="2"/>
        <v>299</v>
      </c>
      <c r="N24" s="86">
        <f t="shared" si="2"/>
        <v>297</v>
      </c>
      <c r="O24" s="171"/>
      <c r="P24" s="82"/>
      <c r="Q24" s="82"/>
      <c r="R24" s="112"/>
    </row>
    <row r="25" s="65" customFormat="1" spans="2:18">
      <c r="B25" s="67" t="s">
        <v>607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112"/>
    </row>
    <row r="26" s="65" customFormat="1" spans="2:18">
      <c r="B26" s="409" t="s">
        <v>608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87"/>
      <c r="P26" s="87"/>
      <c r="Q26" s="87"/>
      <c r="R26" s="112"/>
    </row>
    <row r="27" s="65" customFormat="1" spans="2:18">
      <c r="B27" s="409" t="s">
        <v>609</v>
      </c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87"/>
      <c r="P27" s="87"/>
      <c r="Q27" s="87"/>
      <c r="R27" s="112"/>
    </row>
    <row r="28" s="65" customFormat="1" spans="2:18">
      <c r="B28" s="409" t="s">
        <v>610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87"/>
      <c r="P28" s="87"/>
      <c r="Q28" s="87"/>
      <c r="R28" s="112"/>
    </row>
    <row r="29" s="65" customFormat="1" spans="2:18">
      <c r="B29" s="409" t="s">
        <v>611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87"/>
      <c r="P29" s="87"/>
      <c r="Q29" s="87"/>
      <c r="R29" s="112"/>
    </row>
    <row r="30" s="65" customFormat="1" spans="2:18">
      <c r="B30" s="409" t="s">
        <v>612</v>
      </c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87"/>
      <c r="P30" s="87"/>
      <c r="Q30" s="87"/>
      <c r="R30" s="112"/>
    </row>
    <row r="31" s="65" customFormat="1" spans="2:18">
      <c r="B31" s="409" t="s">
        <v>613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87"/>
      <c r="P31" s="87"/>
      <c r="Q31" s="87"/>
      <c r="R31" s="112"/>
    </row>
    <row r="32" s="65" customFormat="1" spans="2:18">
      <c r="B32" s="409" t="s">
        <v>614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87"/>
      <c r="P32" s="87"/>
      <c r="Q32" s="87"/>
      <c r="R32" s="112"/>
    </row>
    <row r="33" s="65" customFormat="1" ht="28" customHeight="1" spans="2:18">
      <c r="B33" s="409" t="s">
        <v>615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87"/>
      <c r="P33" s="87"/>
      <c r="Q33" s="87"/>
      <c r="R33" s="112"/>
    </row>
    <row r="34" s="65" customFormat="1" ht="23.25" customHeight="1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39"/>
      <c r="P34" s="39"/>
      <c r="Q34" s="39"/>
      <c r="R34" s="112"/>
    </row>
    <row r="35" s="65" customFormat="1" ht="23.25" customHeight="1" spans="2:18">
      <c r="B35" s="346" t="s">
        <v>616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39"/>
      <c r="P35" s="39"/>
      <c r="Q35" s="39"/>
      <c r="R35" s="112"/>
    </row>
    <row r="36" s="65" customFormat="1" ht="23.25" customHeight="1" spans="2:18">
      <c r="B36" s="71" t="s">
        <v>594</v>
      </c>
      <c r="C36" s="348" t="s">
        <v>595</v>
      </c>
      <c r="D36" s="348" t="s">
        <v>596</v>
      </c>
      <c r="E36" s="348" t="s">
        <v>597</v>
      </c>
      <c r="F36" s="348" t="s">
        <v>598</v>
      </c>
      <c r="G36" s="348" t="s">
        <v>599</v>
      </c>
      <c r="H36" s="348" t="s">
        <v>600</v>
      </c>
      <c r="I36" s="348" t="s">
        <v>601</v>
      </c>
      <c r="J36" s="348" t="s">
        <v>602</v>
      </c>
      <c r="K36" s="348" t="s">
        <v>603</v>
      </c>
      <c r="L36" s="348" t="s">
        <v>604</v>
      </c>
      <c r="M36" s="348" t="s">
        <v>605</v>
      </c>
      <c r="N36" s="413" t="s">
        <v>606</v>
      </c>
      <c r="O36" s="169"/>
      <c r="P36" s="169"/>
      <c r="Q36" s="169"/>
      <c r="R36" s="112"/>
    </row>
    <row r="37" s="65" customFormat="1" ht="23.25" customHeight="1" spans="2:18">
      <c r="B37" s="349" t="s">
        <v>590</v>
      </c>
      <c r="C37" s="410">
        <v>277200</v>
      </c>
      <c r="D37" s="410">
        <v>277200</v>
      </c>
      <c r="E37" s="410">
        <v>290400</v>
      </c>
      <c r="F37" s="410">
        <v>297000</v>
      </c>
      <c r="G37" s="410">
        <v>303600</v>
      </c>
      <c r="H37" s="410">
        <v>297000</v>
      </c>
      <c r="I37" s="410">
        <v>297000</v>
      </c>
      <c r="J37" s="410">
        <v>279400</v>
      </c>
      <c r="K37" s="410">
        <v>279400</v>
      </c>
      <c r="L37" s="410">
        <v>279400</v>
      </c>
      <c r="M37" s="410">
        <v>279400</v>
      </c>
      <c r="N37" s="414">
        <v>275000</v>
      </c>
      <c r="O37" s="45"/>
      <c r="P37" s="45"/>
      <c r="Q37" s="45"/>
      <c r="R37" s="112"/>
    </row>
    <row r="38" s="65" customFormat="1" ht="23.25" customHeight="1" spans="2:18">
      <c r="B38" s="349" t="s">
        <v>591</v>
      </c>
      <c r="C38" s="410">
        <v>295500</v>
      </c>
      <c r="D38" s="410">
        <v>294000</v>
      </c>
      <c r="E38" s="410">
        <v>294000</v>
      </c>
      <c r="F38" s="410">
        <v>289500</v>
      </c>
      <c r="G38" s="410">
        <v>304500</v>
      </c>
      <c r="H38" s="410">
        <v>304500</v>
      </c>
      <c r="I38" s="410">
        <v>298500</v>
      </c>
      <c r="J38" s="410">
        <v>300000</v>
      </c>
      <c r="K38" s="410">
        <v>279000</v>
      </c>
      <c r="L38" s="410">
        <v>261000</v>
      </c>
      <c r="M38" s="410">
        <v>256500</v>
      </c>
      <c r="N38" s="414">
        <v>259500</v>
      </c>
      <c r="O38" s="171"/>
      <c r="P38" s="82"/>
      <c r="Q38" s="82"/>
      <c r="R38" s="112"/>
    </row>
    <row r="39" s="65" customFormat="1" ht="23.25" customHeight="1" spans="2:18">
      <c r="B39" s="84" t="s">
        <v>617</v>
      </c>
      <c r="C39" s="96">
        <f>SUM(C37:C38)</f>
        <v>572700</v>
      </c>
      <c r="D39" s="96">
        <f t="shared" ref="D39:N39" si="3">SUM(D37:D38)</f>
        <v>571200</v>
      </c>
      <c r="E39" s="96">
        <f t="shared" si="3"/>
        <v>584400</v>
      </c>
      <c r="F39" s="96">
        <f t="shared" si="3"/>
        <v>586500</v>
      </c>
      <c r="G39" s="96">
        <f t="shared" si="3"/>
        <v>608100</v>
      </c>
      <c r="H39" s="96">
        <f t="shared" si="3"/>
        <v>601500</v>
      </c>
      <c r="I39" s="96">
        <f t="shared" si="3"/>
        <v>595500</v>
      </c>
      <c r="J39" s="96">
        <f t="shared" si="3"/>
        <v>579400</v>
      </c>
      <c r="K39" s="96">
        <f t="shared" si="3"/>
        <v>558400</v>
      </c>
      <c r="L39" s="96">
        <f t="shared" si="3"/>
        <v>540400</v>
      </c>
      <c r="M39" s="96">
        <f t="shared" si="3"/>
        <v>535900</v>
      </c>
      <c r="N39" s="97">
        <f t="shared" si="3"/>
        <v>534500</v>
      </c>
      <c r="O39" s="171"/>
      <c r="P39" s="82"/>
      <c r="Q39" s="82"/>
      <c r="R39" s="112"/>
    </row>
    <row r="40" s="65" customFormat="1" ht="23.25" customHeight="1" spans="2:18">
      <c r="B40" s="84" t="s">
        <v>618</v>
      </c>
      <c r="C40" s="96">
        <f>C39</f>
        <v>572700</v>
      </c>
      <c r="D40" s="96">
        <f t="shared" ref="D40:N40" si="4">C40+D39</f>
        <v>1143900</v>
      </c>
      <c r="E40" s="96">
        <f t="shared" si="4"/>
        <v>1728300</v>
      </c>
      <c r="F40" s="96">
        <f t="shared" si="4"/>
        <v>2314800</v>
      </c>
      <c r="G40" s="96">
        <f t="shared" si="4"/>
        <v>2922900</v>
      </c>
      <c r="H40" s="96">
        <f t="shared" si="4"/>
        <v>3524400</v>
      </c>
      <c r="I40" s="96">
        <f t="shared" si="4"/>
        <v>4119900</v>
      </c>
      <c r="J40" s="96">
        <f t="shared" si="4"/>
        <v>4699300</v>
      </c>
      <c r="K40" s="96">
        <f t="shared" si="4"/>
        <v>5257700</v>
      </c>
      <c r="L40" s="96">
        <f t="shared" si="4"/>
        <v>5798100</v>
      </c>
      <c r="M40" s="96">
        <f t="shared" si="4"/>
        <v>6334000</v>
      </c>
      <c r="N40" s="97">
        <f t="shared" si="4"/>
        <v>6868500</v>
      </c>
      <c r="O40" s="171"/>
      <c r="P40" s="82"/>
      <c r="Q40" s="82"/>
      <c r="R40" s="112"/>
    </row>
    <row r="41" s="65" customFormat="1" ht="23.25" customHeight="1" spans="2:18">
      <c r="B41" s="67" t="s">
        <v>607</v>
      </c>
      <c r="C41" s="67"/>
      <c r="D41" s="67"/>
      <c r="E41" s="411"/>
      <c r="F41" s="411"/>
      <c r="G41" s="411"/>
      <c r="H41" s="411"/>
      <c r="I41" s="67"/>
      <c r="J41" s="67"/>
      <c r="K41" s="67"/>
      <c r="L41" s="67"/>
      <c r="M41" s="67"/>
      <c r="N41" s="67"/>
      <c r="O41" s="87"/>
      <c r="P41" s="87"/>
      <c r="Q41" s="87"/>
      <c r="R41" s="112"/>
    </row>
    <row r="42" s="65" customFormat="1" spans="2:18">
      <c r="B42" s="409" t="s">
        <v>619</v>
      </c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87"/>
      <c r="P42" s="87"/>
      <c r="Q42" s="87"/>
      <c r="R42" s="112"/>
    </row>
    <row r="43" s="65" customFormat="1" spans="2:18">
      <c r="B43" s="409" t="s">
        <v>609</v>
      </c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87"/>
      <c r="P43" s="87"/>
      <c r="Q43" s="87"/>
      <c r="R43" s="112"/>
    </row>
    <row r="44" s="65" customFormat="1" spans="2:18">
      <c r="B44" s="409" t="s">
        <v>610</v>
      </c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87"/>
      <c r="P44" s="87"/>
      <c r="Q44" s="87"/>
      <c r="R44" s="112"/>
    </row>
    <row r="45" s="65" customFormat="1" spans="2:18">
      <c r="B45" s="409" t="s">
        <v>611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87"/>
      <c r="P45" s="87"/>
      <c r="Q45" s="87"/>
      <c r="R45" s="112"/>
    </row>
    <row r="46" s="65" customFormat="1" spans="2:18">
      <c r="B46" s="409" t="s">
        <v>612</v>
      </c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87"/>
      <c r="P46" s="87"/>
      <c r="Q46" s="87"/>
      <c r="R46" s="112"/>
    </row>
    <row r="47" s="65" customFormat="1" spans="2:18">
      <c r="B47" s="409" t="s">
        <v>620</v>
      </c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87"/>
      <c r="P47" s="87"/>
      <c r="Q47" s="87"/>
      <c r="R47" s="112"/>
    </row>
    <row r="48" s="65" customFormat="1" spans="2:18">
      <c r="B48" s="409" t="s">
        <v>614</v>
      </c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87"/>
      <c r="P48" s="87"/>
      <c r="Q48" s="87"/>
      <c r="R48" s="112"/>
    </row>
    <row r="49" s="65" customFormat="1" ht="27" customHeight="1" spans="2:18">
      <c r="B49" s="409" t="s">
        <v>615</v>
      </c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87"/>
      <c r="P49" s="87"/>
      <c r="Q49" s="87"/>
      <c r="R49" s="112"/>
    </row>
    <row r="50" s="65" customFormat="1" customHeight="1" spans="2:18">
      <c r="B50" s="409" t="s">
        <v>621</v>
      </c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87"/>
      <c r="P50" s="87"/>
      <c r="Q50" s="87"/>
      <c r="R50" s="112"/>
    </row>
    <row r="51" s="65" customFormat="1" ht="23.25" customHeight="1" spans="2:18">
      <c r="B51" s="67"/>
      <c r="C51" s="67"/>
      <c r="D51" s="67"/>
      <c r="E51" s="411"/>
      <c r="F51" s="411"/>
      <c r="G51" s="411"/>
      <c r="H51" s="411"/>
      <c r="I51" s="67"/>
      <c r="J51" s="67"/>
      <c r="K51" s="67"/>
      <c r="L51" s="67"/>
      <c r="M51" s="67"/>
      <c r="N51" s="67"/>
      <c r="O51" s="87"/>
      <c r="P51" s="87"/>
      <c r="Q51" s="87"/>
      <c r="R51" s="112"/>
    </row>
    <row r="52" s="65" customFormat="1" ht="23.25" customHeight="1" spans="2:18">
      <c r="B52" s="346" t="s">
        <v>622</v>
      </c>
      <c r="C52" s="67"/>
      <c r="D52" s="67"/>
      <c r="E52" s="411"/>
      <c r="F52" s="411"/>
      <c r="G52" s="411"/>
      <c r="H52" s="411"/>
      <c r="I52" s="67"/>
      <c r="J52" s="67"/>
      <c r="K52" s="67"/>
      <c r="L52" s="67"/>
      <c r="M52" s="67"/>
      <c r="N52" s="67"/>
      <c r="O52" s="87"/>
      <c r="P52" s="87"/>
      <c r="Q52" s="87"/>
      <c r="R52" s="112"/>
    </row>
    <row r="53" s="65" customFormat="1" ht="23.25" customHeight="1" spans="2:18">
      <c r="B53" s="71" t="s">
        <v>623</v>
      </c>
      <c r="C53" s="348" t="s">
        <v>595</v>
      </c>
      <c r="D53" s="348" t="s">
        <v>596</v>
      </c>
      <c r="E53" s="348" t="s">
        <v>624</v>
      </c>
      <c r="F53" s="348" t="s">
        <v>625</v>
      </c>
      <c r="G53" s="348" t="s">
        <v>626</v>
      </c>
      <c r="H53" s="348" t="s">
        <v>600</v>
      </c>
      <c r="I53" s="348" t="s">
        <v>627</v>
      </c>
      <c r="J53" s="348" t="s">
        <v>628</v>
      </c>
      <c r="K53" s="348" t="s">
        <v>603</v>
      </c>
      <c r="L53" s="348" t="s">
        <v>604</v>
      </c>
      <c r="M53" s="348" t="s">
        <v>605</v>
      </c>
      <c r="N53" s="413" t="s">
        <v>629</v>
      </c>
      <c r="O53" s="169"/>
      <c r="P53" s="169"/>
      <c r="Q53" s="169"/>
      <c r="R53" s="112"/>
    </row>
    <row r="54" s="65" customFormat="1" ht="23.25" customHeight="1" spans="2:18">
      <c r="B54" s="349" t="s">
        <v>43</v>
      </c>
      <c r="C54" s="176">
        <v>15</v>
      </c>
      <c r="D54" s="176">
        <v>15</v>
      </c>
      <c r="E54" s="176">
        <v>16</v>
      </c>
      <c r="F54" s="176">
        <v>9</v>
      </c>
      <c r="G54" s="82">
        <v>12</v>
      </c>
      <c r="H54" s="82">
        <v>12</v>
      </c>
      <c r="I54" s="82">
        <v>12</v>
      </c>
      <c r="J54" s="82">
        <v>12</v>
      </c>
      <c r="K54" s="82">
        <v>12</v>
      </c>
      <c r="L54" s="82">
        <v>12</v>
      </c>
      <c r="M54" s="82">
        <v>12</v>
      </c>
      <c r="N54" s="381">
        <v>12</v>
      </c>
      <c r="O54" s="45"/>
      <c r="P54" s="45"/>
      <c r="Q54" s="45"/>
      <c r="R54" s="112"/>
    </row>
    <row r="55" s="65" customFormat="1" ht="23.25" customHeight="1" spans="2:18">
      <c r="B55" s="349" t="s">
        <v>55</v>
      </c>
      <c r="C55" s="176">
        <v>14</v>
      </c>
      <c r="D55" s="176">
        <v>14</v>
      </c>
      <c r="E55" s="176">
        <v>15</v>
      </c>
      <c r="F55" s="176">
        <v>16</v>
      </c>
      <c r="G55" s="82">
        <v>16</v>
      </c>
      <c r="H55" s="82">
        <v>16</v>
      </c>
      <c r="I55" s="82">
        <v>16</v>
      </c>
      <c r="J55" s="82">
        <v>16</v>
      </c>
      <c r="K55" s="82">
        <v>16</v>
      </c>
      <c r="L55" s="82">
        <v>16</v>
      </c>
      <c r="M55" s="82">
        <v>16</v>
      </c>
      <c r="N55" s="381">
        <v>15</v>
      </c>
      <c r="O55" s="171"/>
      <c r="P55" s="82"/>
      <c r="Q55" s="82"/>
      <c r="R55" s="112"/>
    </row>
    <row r="56" s="65" customFormat="1" ht="23.25" customHeight="1" spans="2:18">
      <c r="B56" s="349" t="s">
        <v>39</v>
      </c>
      <c r="C56" s="176">
        <v>46</v>
      </c>
      <c r="D56" s="176">
        <v>46</v>
      </c>
      <c r="E56" s="176">
        <v>45</v>
      </c>
      <c r="F56" s="176">
        <v>50</v>
      </c>
      <c r="G56" s="82">
        <v>50</v>
      </c>
      <c r="H56" s="82">
        <v>49</v>
      </c>
      <c r="I56" s="82">
        <v>49</v>
      </c>
      <c r="J56" s="82">
        <v>44</v>
      </c>
      <c r="K56" s="82">
        <v>44</v>
      </c>
      <c r="L56" s="82">
        <v>43</v>
      </c>
      <c r="M56" s="82">
        <v>41</v>
      </c>
      <c r="N56" s="381">
        <v>41</v>
      </c>
      <c r="O56" s="171"/>
      <c r="P56" s="82"/>
      <c r="Q56" s="82"/>
      <c r="R56" s="112"/>
    </row>
    <row r="57" s="65" customFormat="1" ht="23.25" customHeight="1" spans="2:18">
      <c r="B57" s="349" t="s">
        <v>99</v>
      </c>
      <c r="C57" s="176">
        <v>4</v>
      </c>
      <c r="D57" s="176">
        <v>4</v>
      </c>
      <c r="E57" s="176">
        <v>4</v>
      </c>
      <c r="F57" s="176">
        <v>3</v>
      </c>
      <c r="G57" s="82">
        <v>5</v>
      </c>
      <c r="H57" s="82">
        <v>5</v>
      </c>
      <c r="I57" s="82">
        <v>5</v>
      </c>
      <c r="J57" s="82">
        <v>5</v>
      </c>
      <c r="K57" s="82">
        <v>5</v>
      </c>
      <c r="L57" s="82">
        <v>5</v>
      </c>
      <c r="M57" s="82">
        <v>5</v>
      </c>
      <c r="N57" s="381">
        <v>5</v>
      </c>
      <c r="O57" s="171"/>
      <c r="P57" s="82"/>
      <c r="Q57" s="82"/>
      <c r="R57" s="112"/>
    </row>
    <row r="58" s="65" customFormat="1" ht="23.25" customHeight="1" spans="2:18">
      <c r="B58" s="349" t="s">
        <v>35</v>
      </c>
      <c r="C58" s="176">
        <v>20</v>
      </c>
      <c r="D58" s="176">
        <v>20</v>
      </c>
      <c r="E58" s="176">
        <v>25</v>
      </c>
      <c r="F58" s="176">
        <v>25</v>
      </c>
      <c r="G58" s="82">
        <v>25</v>
      </c>
      <c r="H58" s="82">
        <v>25</v>
      </c>
      <c r="I58" s="82">
        <v>25</v>
      </c>
      <c r="J58" s="82">
        <v>25</v>
      </c>
      <c r="K58" s="82">
        <v>25</v>
      </c>
      <c r="L58" s="82">
        <v>25</v>
      </c>
      <c r="M58" s="82">
        <v>25</v>
      </c>
      <c r="N58" s="381">
        <v>25</v>
      </c>
      <c r="O58" s="87"/>
      <c r="P58" s="87"/>
      <c r="Q58" s="87"/>
      <c r="R58" s="112"/>
    </row>
    <row r="59" s="65" customFormat="1" ht="23.25" customHeight="1" spans="2:18">
      <c r="B59" s="349" t="s">
        <v>103</v>
      </c>
      <c r="C59" s="176">
        <v>4</v>
      </c>
      <c r="D59" s="176">
        <v>4</v>
      </c>
      <c r="E59" s="176">
        <v>5</v>
      </c>
      <c r="F59" s="176">
        <v>5</v>
      </c>
      <c r="G59" s="82">
        <v>5</v>
      </c>
      <c r="H59" s="82">
        <v>5</v>
      </c>
      <c r="I59" s="82">
        <v>5</v>
      </c>
      <c r="J59" s="82">
        <v>5</v>
      </c>
      <c r="K59" s="82">
        <v>3</v>
      </c>
      <c r="L59" s="82">
        <v>3</v>
      </c>
      <c r="M59" s="82">
        <v>3</v>
      </c>
      <c r="N59" s="381">
        <v>3</v>
      </c>
      <c r="O59" s="87"/>
      <c r="P59" s="87"/>
      <c r="Q59" s="87"/>
      <c r="R59" s="112"/>
    </row>
    <row r="60" s="65" customFormat="1" ht="23.25" customHeight="1" spans="2:18">
      <c r="B60" s="349" t="s">
        <v>113</v>
      </c>
      <c r="C60" s="176">
        <v>2</v>
      </c>
      <c r="D60" s="176">
        <v>2</v>
      </c>
      <c r="E60" s="176">
        <v>3</v>
      </c>
      <c r="F60" s="176">
        <v>3</v>
      </c>
      <c r="G60" s="82">
        <v>3</v>
      </c>
      <c r="H60" s="82">
        <v>3</v>
      </c>
      <c r="I60" s="82">
        <v>3</v>
      </c>
      <c r="J60" s="82">
        <v>3</v>
      </c>
      <c r="K60" s="82">
        <v>3</v>
      </c>
      <c r="L60" s="82">
        <v>3</v>
      </c>
      <c r="M60" s="82">
        <v>3</v>
      </c>
      <c r="N60" s="381">
        <v>3</v>
      </c>
      <c r="O60" s="87"/>
      <c r="P60" s="87"/>
      <c r="Q60" s="87"/>
      <c r="R60" s="112"/>
    </row>
    <row r="61" s="65" customFormat="1" ht="23.25" customHeight="1" spans="2:18">
      <c r="B61" s="349" t="s">
        <v>17</v>
      </c>
      <c r="C61" s="176">
        <v>82</v>
      </c>
      <c r="D61" s="176">
        <v>81</v>
      </c>
      <c r="E61" s="176">
        <v>76</v>
      </c>
      <c r="F61" s="176">
        <v>78</v>
      </c>
      <c r="G61" s="82">
        <v>78</v>
      </c>
      <c r="H61" s="82">
        <v>75</v>
      </c>
      <c r="I61" s="82">
        <v>74</v>
      </c>
      <c r="J61" s="82">
        <v>74</v>
      </c>
      <c r="K61" s="82">
        <v>68</v>
      </c>
      <c r="L61" s="82">
        <v>67</v>
      </c>
      <c r="M61" s="82">
        <v>66</v>
      </c>
      <c r="N61" s="381">
        <v>67</v>
      </c>
      <c r="O61" s="87"/>
      <c r="P61" s="87"/>
      <c r="Q61" s="87"/>
      <c r="R61" s="112"/>
    </row>
    <row r="62" s="65" customFormat="1" ht="23.25" customHeight="1" spans="2:18">
      <c r="B62" s="349" t="s">
        <v>26</v>
      </c>
      <c r="C62" s="176">
        <v>48</v>
      </c>
      <c r="D62" s="176">
        <v>48</v>
      </c>
      <c r="E62" s="176">
        <v>48</v>
      </c>
      <c r="F62" s="176">
        <v>47</v>
      </c>
      <c r="G62" s="82">
        <v>48</v>
      </c>
      <c r="H62" s="82">
        <v>47</v>
      </c>
      <c r="I62" s="82">
        <v>47</v>
      </c>
      <c r="J62" s="82">
        <v>43</v>
      </c>
      <c r="K62" s="82">
        <v>41</v>
      </c>
      <c r="L62" s="82">
        <v>34</v>
      </c>
      <c r="M62" s="82">
        <v>34</v>
      </c>
      <c r="N62" s="381">
        <v>34</v>
      </c>
      <c r="O62" s="39"/>
      <c r="P62" s="39"/>
      <c r="Q62" s="39"/>
      <c r="R62" s="112"/>
    </row>
    <row r="63" s="65" customFormat="1" ht="23.25" customHeight="1" spans="2:18">
      <c r="B63" s="349" t="s">
        <v>22</v>
      </c>
      <c r="C63" s="176">
        <v>64</v>
      </c>
      <c r="D63" s="176">
        <v>64</v>
      </c>
      <c r="E63" s="176">
        <v>65</v>
      </c>
      <c r="F63" s="176">
        <v>64</v>
      </c>
      <c r="G63" s="82">
        <v>71</v>
      </c>
      <c r="H63" s="82">
        <v>71</v>
      </c>
      <c r="I63" s="82">
        <v>71</v>
      </c>
      <c r="J63" s="82">
        <v>71</v>
      </c>
      <c r="K63" s="82">
        <v>69</v>
      </c>
      <c r="L63" s="82">
        <v>66</v>
      </c>
      <c r="M63" s="82">
        <v>66</v>
      </c>
      <c r="N63" s="381">
        <v>64</v>
      </c>
      <c r="O63" s="45"/>
      <c r="P63" s="45"/>
      <c r="Q63" s="45"/>
      <c r="R63" s="112"/>
    </row>
    <row r="64" s="65" customFormat="1" ht="23.25" customHeight="1" spans="2:18">
      <c r="B64" s="349" t="s">
        <v>50</v>
      </c>
      <c r="C64" s="176">
        <v>24</v>
      </c>
      <c r="D64" s="176">
        <v>24</v>
      </c>
      <c r="E64" s="176">
        <v>28</v>
      </c>
      <c r="F64" s="176">
        <v>28</v>
      </c>
      <c r="G64" s="82">
        <v>28</v>
      </c>
      <c r="H64" s="82">
        <v>28</v>
      </c>
      <c r="I64" s="82">
        <v>28</v>
      </c>
      <c r="J64" s="82">
        <v>28</v>
      </c>
      <c r="K64" s="82">
        <v>28</v>
      </c>
      <c r="L64" s="82">
        <v>28</v>
      </c>
      <c r="M64" s="82">
        <v>28</v>
      </c>
      <c r="N64" s="381">
        <v>28</v>
      </c>
      <c r="O64" s="171"/>
      <c r="P64" s="171"/>
      <c r="Q64" s="171"/>
      <c r="R64" s="181"/>
    </row>
    <row r="65" s="65" customFormat="1" ht="23.25" customHeight="1" spans="2:18">
      <c r="B65" s="84" t="s">
        <v>529</v>
      </c>
      <c r="C65" s="85">
        <f t="shared" ref="C65:N65" si="5">SUM(C54:C64)</f>
        <v>323</v>
      </c>
      <c r="D65" s="85">
        <f t="shared" si="5"/>
        <v>322</v>
      </c>
      <c r="E65" s="85">
        <f t="shared" si="5"/>
        <v>330</v>
      </c>
      <c r="F65" s="85">
        <f t="shared" si="5"/>
        <v>328</v>
      </c>
      <c r="G65" s="85">
        <f t="shared" si="5"/>
        <v>341</v>
      </c>
      <c r="H65" s="85">
        <f t="shared" si="5"/>
        <v>336</v>
      </c>
      <c r="I65" s="85">
        <f t="shared" si="5"/>
        <v>335</v>
      </c>
      <c r="J65" s="85">
        <f t="shared" si="5"/>
        <v>326</v>
      </c>
      <c r="K65" s="85">
        <f t="shared" si="5"/>
        <v>314</v>
      </c>
      <c r="L65" s="85">
        <f t="shared" si="5"/>
        <v>302</v>
      </c>
      <c r="M65" s="85">
        <f t="shared" si="5"/>
        <v>299</v>
      </c>
      <c r="N65" s="86">
        <f t="shared" si="5"/>
        <v>297</v>
      </c>
      <c r="O65" s="171"/>
      <c r="P65" s="171"/>
      <c r="Q65" s="171"/>
      <c r="R65" s="181"/>
    </row>
    <row r="66" s="65" customFormat="1" ht="23.25" customHeight="1" spans="2:18">
      <c r="B66" s="67" t="s">
        <v>607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82"/>
      <c r="P66" s="171"/>
      <c r="Q66" s="171"/>
      <c r="R66" s="112"/>
    </row>
    <row r="67" s="65" customFormat="1" ht="23.25" customHeight="1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82"/>
      <c r="P67" s="171"/>
      <c r="Q67" s="171"/>
      <c r="R67" s="112"/>
    </row>
    <row r="68" s="65" customFormat="1" ht="23.25" customHeight="1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87"/>
      <c r="P68" s="87"/>
      <c r="Q68" s="87"/>
      <c r="R68" s="112"/>
    </row>
    <row r="69" s="65" customFormat="1" ht="23.25" customHeight="1" spans="2:18">
      <c r="B69" s="346" t="s">
        <v>630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39"/>
      <c r="P69" s="39"/>
      <c r="Q69" s="39"/>
      <c r="R69" s="112"/>
    </row>
    <row r="70" s="65" customFormat="1" ht="23.25" customHeight="1" spans="2:18">
      <c r="B70" s="71" t="s">
        <v>623</v>
      </c>
      <c r="C70" s="348" t="s">
        <v>595</v>
      </c>
      <c r="D70" s="348" t="s">
        <v>596</v>
      </c>
      <c r="E70" s="348" t="s">
        <v>624</v>
      </c>
      <c r="F70" s="348" t="s">
        <v>625</v>
      </c>
      <c r="G70" s="348" t="s">
        <v>626</v>
      </c>
      <c r="H70" s="348" t="s">
        <v>600</v>
      </c>
      <c r="I70" s="348" t="s">
        <v>627</v>
      </c>
      <c r="J70" s="348" t="s">
        <v>628</v>
      </c>
      <c r="K70" s="348" t="s">
        <v>603</v>
      </c>
      <c r="L70" s="348" t="s">
        <v>604</v>
      </c>
      <c r="M70" s="348" t="s">
        <v>605</v>
      </c>
      <c r="N70" s="348" t="s">
        <v>629</v>
      </c>
      <c r="O70" s="413" t="s">
        <v>529</v>
      </c>
      <c r="P70" s="39"/>
      <c r="Q70" s="39"/>
      <c r="R70" s="112"/>
    </row>
    <row r="71" s="65" customFormat="1" ht="23.25" customHeight="1" spans="2:18">
      <c r="B71" s="415" t="s">
        <v>43</v>
      </c>
      <c r="C71" s="416">
        <v>22500</v>
      </c>
      <c r="D71" s="416">
        <v>22500</v>
      </c>
      <c r="E71" s="416">
        <v>24000</v>
      </c>
      <c r="F71" s="416">
        <v>13500</v>
      </c>
      <c r="G71" s="416">
        <v>18000</v>
      </c>
      <c r="H71" s="416">
        <v>18000</v>
      </c>
      <c r="I71" s="416">
        <v>18000</v>
      </c>
      <c r="J71" s="416">
        <v>18000</v>
      </c>
      <c r="K71" s="416">
        <v>18000</v>
      </c>
      <c r="L71" s="416">
        <v>18000</v>
      </c>
      <c r="M71" s="416">
        <v>18000</v>
      </c>
      <c r="N71" s="416">
        <v>18000</v>
      </c>
      <c r="O71" s="418">
        <f t="shared" ref="O71:O81" si="6">SUM(C71:N71)</f>
        <v>226500</v>
      </c>
      <c r="P71" s="39"/>
      <c r="Q71" s="39"/>
      <c r="R71" s="112"/>
    </row>
    <row r="72" s="65" customFormat="1" ht="23.25" customHeight="1" spans="2:18">
      <c r="B72" s="415" t="s">
        <v>55</v>
      </c>
      <c r="C72" s="416">
        <v>25900</v>
      </c>
      <c r="D72" s="416">
        <v>25900</v>
      </c>
      <c r="E72" s="416">
        <v>28100</v>
      </c>
      <c r="F72" s="416">
        <v>29600</v>
      </c>
      <c r="G72" s="416">
        <v>29600</v>
      </c>
      <c r="H72" s="416">
        <v>29600</v>
      </c>
      <c r="I72" s="416">
        <v>29600</v>
      </c>
      <c r="J72" s="416">
        <v>29600</v>
      </c>
      <c r="K72" s="416">
        <v>29600</v>
      </c>
      <c r="L72" s="416">
        <v>29600</v>
      </c>
      <c r="M72" s="416">
        <v>29600</v>
      </c>
      <c r="N72" s="416">
        <v>27400</v>
      </c>
      <c r="O72" s="418">
        <f t="shared" si="6"/>
        <v>344100</v>
      </c>
      <c r="P72" s="45"/>
      <c r="Q72" s="45"/>
      <c r="R72" s="112"/>
    </row>
    <row r="73" s="65" customFormat="1" ht="23.25" customHeight="1" spans="2:18">
      <c r="B73" s="415" t="s">
        <v>39</v>
      </c>
      <c r="C73" s="416">
        <v>80900</v>
      </c>
      <c r="D73" s="416">
        <v>80900</v>
      </c>
      <c r="E73" s="416">
        <v>79400</v>
      </c>
      <c r="F73" s="416">
        <v>90400</v>
      </c>
      <c r="G73" s="416">
        <v>90400</v>
      </c>
      <c r="H73" s="416">
        <v>88900</v>
      </c>
      <c r="I73" s="416">
        <v>88900</v>
      </c>
      <c r="J73" s="416">
        <v>78600</v>
      </c>
      <c r="K73" s="416">
        <v>78600</v>
      </c>
      <c r="L73" s="416">
        <v>77100</v>
      </c>
      <c r="M73" s="416">
        <v>74100</v>
      </c>
      <c r="N73" s="416">
        <v>74100</v>
      </c>
      <c r="O73" s="418">
        <f t="shared" si="6"/>
        <v>982300</v>
      </c>
      <c r="P73" s="171"/>
      <c r="Q73" s="171"/>
      <c r="R73" s="112"/>
    </row>
    <row r="74" s="65" customFormat="1" ht="23.25" customHeight="1" spans="2:18">
      <c r="B74" s="415" t="s">
        <v>99</v>
      </c>
      <c r="C74" s="416">
        <v>6000</v>
      </c>
      <c r="D74" s="416">
        <v>6000</v>
      </c>
      <c r="E74" s="416">
        <v>6000</v>
      </c>
      <c r="F74" s="416">
        <v>4500</v>
      </c>
      <c r="G74" s="416">
        <v>7500</v>
      </c>
      <c r="H74" s="416">
        <v>7500</v>
      </c>
      <c r="I74" s="416">
        <v>7500</v>
      </c>
      <c r="J74" s="416">
        <v>7500</v>
      </c>
      <c r="K74" s="416">
        <v>7500</v>
      </c>
      <c r="L74" s="416">
        <v>7500</v>
      </c>
      <c r="M74" s="416">
        <v>7500</v>
      </c>
      <c r="N74" s="416">
        <v>7500</v>
      </c>
      <c r="O74" s="418">
        <f t="shared" si="6"/>
        <v>82500</v>
      </c>
      <c r="P74" s="171"/>
      <c r="Q74" s="171"/>
      <c r="R74" s="112"/>
    </row>
    <row r="75" s="65" customFormat="1" ht="23.25" customHeight="1" spans="2:18">
      <c r="B75" s="415" t="s">
        <v>35</v>
      </c>
      <c r="C75" s="416">
        <v>34200</v>
      </c>
      <c r="D75" s="416">
        <v>34200</v>
      </c>
      <c r="E75" s="416">
        <v>43100</v>
      </c>
      <c r="F75" s="416">
        <v>43100</v>
      </c>
      <c r="G75" s="416">
        <v>40100</v>
      </c>
      <c r="H75" s="416">
        <v>46100</v>
      </c>
      <c r="I75" s="416">
        <v>43100</v>
      </c>
      <c r="J75" s="416">
        <v>43100</v>
      </c>
      <c r="K75" s="416">
        <v>43100</v>
      </c>
      <c r="L75" s="416">
        <v>43100</v>
      </c>
      <c r="M75" s="416">
        <v>43100</v>
      </c>
      <c r="N75" s="416">
        <v>43100</v>
      </c>
      <c r="O75" s="418">
        <f t="shared" si="6"/>
        <v>499400</v>
      </c>
      <c r="P75" s="171"/>
      <c r="Q75" s="171"/>
      <c r="R75" s="112"/>
    </row>
    <row r="76" s="65" customFormat="1" ht="23.25" customHeight="1" spans="2:18">
      <c r="B76" s="415" t="s">
        <v>103</v>
      </c>
      <c r="C76" s="416">
        <v>6000</v>
      </c>
      <c r="D76" s="416">
        <v>6000</v>
      </c>
      <c r="E76" s="416">
        <v>7500</v>
      </c>
      <c r="F76" s="416">
        <v>7500</v>
      </c>
      <c r="G76" s="416">
        <v>7500</v>
      </c>
      <c r="H76" s="416">
        <v>7500</v>
      </c>
      <c r="I76" s="416">
        <v>7500</v>
      </c>
      <c r="J76" s="416">
        <v>7500</v>
      </c>
      <c r="K76" s="416">
        <v>4500</v>
      </c>
      <c r="L76" s="416">
        <v>4500</v>
      </c>
      <c r="M76" s="416">
        <v>4500</v>
      </c>
      <c r="N76" s="416">
        <v>4500</v>
      </c>
      <c r="O76" s="418">
        <f t="shared" si="6"/>
        <v>75000</v>
      </c>
      <c r="P76" s="87"/>
      <c r="Q76" s="87"/>
      <c r="R76" s="112"/>
    </row>
    <row r="77" s="65" customFormat="1" ht="23.25" customHeight="1" spans="2:18">
      <c r="B77" s="415" t="s">
        <v>113</v>
      </c>
      <c r="C77" s="416">
        <v>3000</v>
      </c>
      <c r="D77" s="416">
        <v>3000</v>
      </c>
      <c r="E77" s="416">
        <v>4500</v>
      </c>
      <c r="F77" s="416">
        <v>4500</v>
      </c>
      <c r="G77" s="416">
        <v>4500</v>
      </c>
      <c r="H77" s="416">
        <v>4500</v>
      </c>
      <c r="I77" s="416">
        <v>4500</v>
      </c>
      <c r="J77" s="416">
        <v>4500</v>
      </c>
      <c r="K77" s="416">
        <v>4500</v>
      </c>
      <c r="L77" s="416">
        <v>4500</v>
      </c>
      <c r="M77" s="416">
        <v>4500</v>
      </c>
      <c r="N77" s="416">
        <v>4500</v>
      </c>
      <c r="O77" s="418">
        <f t="shared" si="6"/>
        <v>51000</v>
      </c>
      <c r="P77" s="87"/>
      <c r="Q77" s="87"/>
      <c r="R77" s="112"/>
    </row>
    <row r="78" s="65" customFormat="1" ht="23.25" customHeight="1" spans="1:18">
      <c r="A78"/>
      <c r="B78" s="415" t="s">
        <v>17</v>
      </c>
      <c r="C78" s="416">
        <v>147500</v>
      </c>
      <c r="D78" s="416">
        <v>146000</v>
      </c>
      <c r="E78" s="416">
        <v>137000</v>
      </c>
      <c r="F78" s="416">
        <v>144400</v>
      </c>
      <c r="G78" s="416">
        <v>142200</v>
      </c>
      <c r="H78" s="416">
        <v>136300</v>
      </c>
      <c r="I78" s="416">
        <v>133300</v>
      </c>
      <c r="J78" s="416">
        <v>136300</v>
      </c>
      <c r="K78" s="416">
        <v>125800</v>
      </c>
      <c r="L78" s="416">
        <v>124300</v>
      </c>
      <c r="M78" s="416">
        <v>122800</v>
      </c>
      <c r="N78" s="416">
        <v>124300</v>
      </c>
      <c r="O78" s="418">
        <f t="shared" si="6"/>
        <v>1620200</v>
      </c>
      <c r="P78" s="39"/>
      <c r="Q78" s="39"/>
      <c r="R78" s="112"/>
    </row>
    <row r="79" s="65" customFormat="1" ht="23.25" customHeight="1" spans="1:18">
      <c r="A79"/>
      <c r="B79" s="415" t="s">
        <v>26</v>
      </c>
      <c r="C79" s="416">
        <v>88800</v>
      </c>
      <c r="D79" s="416">
        <v>88800</v>
      </c>
      <c r="E79" s="416">
        <v>90200</v>
      </c>
      <c r="F79" s="416">
        <v>83700</v>
      </c>
      <c r="G79" s="416">
        <v>89600</v>
      </c>
      <c r="H79" s="416">
        <v>85900</v>
      </c>
      <c r="I79" s="416">
        <v>85900</v>
      </c>
      <c r="J79" s="416">
        <v>77100</v>
      </c>
      <c r="K79" s="416">
        <v>74100</v>
      </c>
      <c r="L79" s="416">
        <v>63600</v>
      </c>
      <c r="M79" s="416">
        <v>63600</v>
      </c>
      <c r="N79" s="416">
        <v>61400</v>
      </c>
      <c r="O79" s="418">
        <f t="shared" si="6"/>
        <v>952700</v>
      </c>
      <c r="P79" s="39"/>
      <c r="Q79" s="39"/>
      <c r="R79" s="112"/>
    </row>
    <row r="80" s="65" customFormat="1" ht="23.25" customHeight="1" spans="1:18">
      <c r="A80"/>
      <c r="B80" s="415" t="s">
        <v>22</v>
      </c>
      <c r="C80" s="416">
        <v>113500</v>
      </c>
      <c r="D80" s="416">
        <v>113500</v>
      </c>
      <c r="E80" s="416">
        <v>112800</v>
      </c>
      <c r="F80" s="416">
        <v>113500</v>
      </c>
      <c r="G80" s="416">
        <v>126900</v>
      </c>
      <c r="H80" s="416">
        <v>125400</v>
      </c>
      <c r="I80" s="416">
        <v>125400</v>
      </c>
      <c r="J80" s="416">
        <v>125400</v>
      </c>
      <c r="K80" s="416">
        <v>120900</v>
      </c>
      <c r="L80" s="416">
        <v>116400</v>
      </c>
      <c r="M80" s="416">
        <v>116400</v>
      </c>
      <c r="N80" s="416">
        <v>117900</v>
      </c>
      <c r="O80" s="418">
        <f t="shared" si="6"/>
        <v>1428000</v>
      </c>
      <c r="P80" s="39"/>
      <c r="Q80" s="39"/>
      <c r="R80" s="112"/>
    </row>
    <row r="81" s="65" customFormat="1" ht="23.25" customHeight="1" spans="1:18">
      <c r="A81"/>
      <c r="B81" s="415" t="s">
        <v>50</v>
      </c>
      <c r="C81" s="416">
        <v>44400</v>
      </c>
      <c r="D81" s="416">
        <v>44400</v>
      </c>
      <c r="E81" s="416">
        <v>51800</v>
      </c>
      <c r="F81" s="416">
        <v>51800</v>
      </c>
      <c r="G81" s="416">
        <v>51800</v>
      </c>
      <c r="H81" s="416">
        <v>51800</v>
      </c>
      <c r="I81" s="416">
        <v>51800</v>
      </c>
      <c r="J81" s="416">
        <v>51800</v>
      </c>
      <c r="K81" s="416">
        <v>51800</v>
      </c>
      <c r="L81" s="416">
        <v>51800</v>
      </c>
      <c r="M81" s="416">
        <v>51800</v>
      </c>
      <c r="N81" s="416">
        <v>51800</v>
      </c>
      <c r="O81" s="418">
        <f t="shared" si="6"/>
        <v>606800</v>
      </c>
      <c r="P81" s="45"/>
      <c r="Q81" s="45"/>
      <c r="R81" s="112"/>
    </row>
    <row r="82" s="65" customFormat="1" ht="23.25" customHeight="1" spans="1:18">
      <c r="A82"/>
      <c r="B82" s="84" t="s">
        <v>617</v>
      </c>
      <c r="C82" s="96">
        <f t="shared" ref="C82:N82" si="7">SUM(C71:C81)</f>
        <v>572700</v>
      </c>
      <c r="D82" s="96">
        <f t="shared" si="7"/>
        <v>571200</v>
      </c>
      <c r="E82" s="96">
        <f t="shared" si="7"/>
        <v>584400</v>
      </c>
      <c r="F82" s="96">
        <f t="shared" si="7"/>
        <v>586500</v>
      </c>
      <c r="G82" s="96">
        <f t="shared" si="7"/>
        <v>608100</v>
      </c>
      <c r="H82" s="96">
        <f t="shared" si="7"/>
        <v>601500</v>
      </c>
      <c r="I82" s="96">
        <f t="shared" si="7"/>
        <v>595500</v>
      </c>
      <c r="J82" s="96">
        <f t="shared" si="7"/>
        <v>579400</v>
      </c>
      <c r="K82" s="96">
        <f t="shared" si="7"/>
        <v>558400</v>
      </c>
      <c r="L82" s="96">
        <f t="shared" si="7"/>
        <v>540400</v>
      </c>
      <c r="M82" s="96">
        <f t="shared" si="7"/>
        <v>535900</v>
      </c>
      <c r="N82" s="96">
        <f t="shared" si="7"/>
        <v>534500</v>
      </c>
      <c r="O82" s="419" t="s">
        <v>130</v>
      </c>
      <c r="P82" s="171"/>
      <c r="Q82" s="171"/>
      <c r="R82" s="181"/>
    </row>
    <row r="83" s="65" customFormat="1" ht="23.25" customHeight="1" spans="1:18">
      <c r="A83"/>
      <c r="B83" s="84" t="s">
        <v>618</v>
      </c>
      <c r="C83" s="96">
        <f>C82</f>
        <v>572700</v>
      </c>
      <c r="D83" s="96">
        <f t="shared" ref="D83:N83" si="8">C83+D82</f>
        <v>1143900</v>
      </c>
      <c r="E83" s="96">
        <f t="shared" si="8"/>
        <v>1728300</v>
      </c>
      <c r="F83" s="96">
        <f t="shared" si="8"/>
        <v>2314800</v>
      </c>
      <c r="G83" s="96">
        <f t="shared" si="8"/>
        <v>2922900</v>
      </c>
      <c r="H83" s="96">
        <f t="shared" si="8"/>
        <v>3524400</v>
      </c>
      <c r="I83" s="96">
        <f t="shared" si="8"/>
        <v>4119900</v>
      </c>
      <c r="J83" s="96">
        <f t="shared" si="8"/>
        <v>4699300</v>
      </c>
      <c r="K83" s="96">
        <f t="shared" si="8"/>
        <v>5257700</v>
      </c>
      <c r="L83" s="96">
        <f t="shared" si="8"/>
        <v>5798100</v>
      </c>
      <c r="M83" s="96">
        <f t="shared" si="8"/>
        <v>6334000</v>
      </c>
      <c r="N83" s="96">
        <f t="shared" si="8"/>
        <v>6868500</v>
      </c>
      <c r="O83" s="97">
        <f>SUM(O71:O81)</f>
        <v>6868500</v>
      </c>
      <c r="P83" s="171"/>
      <c r="Q83" s="171"/>
      <c r="R83" s="181"/>
    </row>
    <row r="84" s="65" customFormat="1" ht="23.25" customHeight="1" spans="1:18">
      <c r="A84"/>
      <c r="B84" s="67" t="s">
        <v>607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87"/>
      <c r="P84" s="87"/>
      <c r="Q84" s="87"/>
      <c r="R84" s="112"/>
    </row>
    <row r="85" s="65" customFormat="1" ht="23.25" customHeight="1" spans="1:18">
      <c r="A85"/>
      <c r="B85" s="409" t="s">
        <v>631</v>
      </c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87"/>
      <c r="P85" s="87"/>
      <c r="Q85" s="87"/>
      <c r="R85" s="112"/>
    </row>
    <row r="86" s="65" customFormat="1" ht="23.25" customHeight="1" spans="1:18">
      <c r="A86"/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87"/>
      <c r="P86" s="87"/>
      <c r="Q86" s="87"/>
      <c r="R86" s="112"/>
    </row>
    <row r="87" s="65" customFormat="1" ht="23.25" customHeight="1" spans="1:18">
      <c r="A8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39"/>
      <c r="P87" s="39"/>
      <c r="Q87" s="39"/>
      <c r="R87" s="112"/>
    </row>
    <row r="88" s="65" customFormat="1" ht="23.25" customHeight="1" spans="1:18">
      <c r="A88"/>
      <c r="B88" s="346" t="s">
        <v>632</v>
      </c>
      <c r="C88" s="67"/>
      <c r="D88" s="67"/>
      <c r="E88" s="411"/>
      <c r="F88" s="411"/>
      <c r="G88" s="411"/>
      <c r="H88" s="411"/>
      <c r="I88" s="67"/>
      <c r="J88" s="67"/>
      <c r="K88" s="67"/>
      <c r="L88" s="67"/>
      <c r="M88" s="67"/>
      <c r="N88" s="67"/>
      <c r="O88" s="39"/>
      <c r="P88" s="39"/>
      <c r="Q88" s="39"/>
      <c r="R88" s="112"/>
    </row>
    <row r="89" s="65" customFormat="1" ht="23.25" customHeight="1" spans="1:18">
      <c r="A89"/>
      <c r="B89" s="71" t="s">
        <v>633</v>
      </c>
      <c r="C89" s="348" t="s">
        <v>595</v>
      </c>
      <c r="D89" s="348" t="s">
        <v>596</v>
      </c>
      <c r="E89" s="348" t="s">
        <v>624</v>
      </c>
      <c r="F89" s="348" t="s">
        <v>625</v>
      </c>
      <c r="G89" s="348" t="s">
        <v>626</v>
      </c>
      <c r="H89" s="348" t="s">
        <v>600</v>
      </c>
      <c r="I89" s="348" t="s">
        <v>627</v>
      </c>
      <c r="J89" s="348" t="s">
        <v>628</v>
      </c>
      <c r="K89" s="348" t="s">
        <v>603</v>
      </c>
      <c r="L89" s="348" t="s">
        <v>604</v>
      </c>
      <c r="M89" s="348" t="s">
        <v>605</v>
      </c>
      <c r="N89" s="413" t="s">
        <v>629</v>
      </c>
      <c r="O89" s="39"/>
      <c r="P89" s="39"/>
      <c r="Q89" s="39"/>
      <c r="R89" s="112"/>
    </row>
    <row r="90" s="65" customFormat="1" ht="23.25" customHeight="1" spans="1:18">
      <c r="A90"/>
      <c r="B90" s="349" t="s">
        <v>54</v>
      </c>
      <c r="C90" s="176">
        <v>7</v>
      </c>
      <c r="D90" s="176">
        <v>7</v>
      </c>
      <c r="E90" s="176">
        <v>7</v>
      </c>
      <c r="F90" s="176">
        <v>8</v>
      </c>
      <c r="G90" s="82">
        <v>8</v>
      </c>
      <c r="H90" s="82">
        <v>8</v>
      </c>
      <c r="I90" s="82">
        <v>8</v>
      </c>
      <c r="J90" s="82">
        <v>8</v>
      </c>
      <c r="K90" s="82">
        <v>8</v>
      </c>
      <c r="L90" s="82">
        <v>8</v>
      </c>
      <c r="M90" s="82">
        <v>8</v>
      </c>
      <c r="N90" s="381">
        <v>8</v>
      </c>
      <c r="O90" s="45"/>
      <c r="P90" s="45"/>
      <c r="Q90" s="45"/>
      <c r="R90" s="112"/>
    </row>
    <row r="91" s="65" customFormat="1" ht="23.25" customHeight="1" spans="1:18">
      <c r="A91"/>
      <c r="B91" s="349" t="s">
        <v>16</v>
      </c>
      <c r="C91" s="176">
        <v>19</v>
      </c>
      <c r="D91" s="176">
        <v>19</v>
      </c>
      <c r="E91" s="176">
        <v>18</v>
      </c>
      <c r="F91" s="176">
        <v>21</v>
      </c>
      <c r="G91" s="82">
        <v>21</v>
      </c>
      <c r="H91" s="82">
        <v>20</v>
      </c>
      <c r="I91" s="82">
        <v>19</v>
      </c>
      <c r="J91" s="82">
        <v>19</v>
      </c>
      <c r="K91" s="82">
        <v>15</v>
      </c>
      <c r="L91" s="82">
        <v>14</v>
      </c>
      <c r="M91" s="82">
        <v>13</v>
      </c>
      <c r="N91" s="381">
        <v>14</v>
      </c>
      <c r="O91" s="82"/>
      <c r="P91" s="171"/>
      <c r="Q91" s="171"/>
      <c r="R91" s="112"/>
    </row>
    <row r="92" s="65" customFormat="1" ht="23.25" customHeight="1" spans="1:18">
      <c r="A92"/>
      <c r="B92" s="349" t="s">
        <v>108</v>
      </c>
      <c r="C92" s="176">
        <v>3</v>
      </c>
      <c r="D92" s="176">
        <v>3</v>
      </c>
      <c r="E92" s="176">
        <v>3</v>
      </c>
      <c r="F92" s="176">
        <v>3</v>
      </c>
      <c r="G92" s="82">
        <v>3</v>
      </c>
      <c r="H92" s="82">
        <v>3</v>
      </c>
      <c r="I92" s="82">
        <v>3</v>
      </c>
      <c r="J92" s="82">
        <v>3</v>
      </c>
      <c r="K92" s="82">
        <v>3</v>
      </c>
      <c r="L92" s="82">
        <v>3</v>
      </c>
      <c r="M92" s="82">
        <v>3</v>
      </c>
      <c r="N92" s="381">
        <v>3</v>
      </c>
      <c r="O92" s="82"/>
      <c r="P92" s="171"/>
      <c r="Q92" s="171"/>
      <c r="R92" s="112"/>
    </row>
    <row r="93" s="65" customFormat="1" ht="23.25" customHeight="1" spans="1:18">
      <c r="A93"/>
      <c r="B93" s="349" t="s">
        <v>58</v>
      </c>
      <c r="C93" s="176">
        <v>9</v>
      </c>
      <c r="D93" s="176">
        <v>9</v>
      </c>
      <c r="E93" s="176">
        <v>9</v>
      </c>
      <c r="F93" s="176">
        <v>9</v>
      </c>
      <c r="G93" s="82">
        <v>9</v>
      </c>
      <c r="H93" s="82">
        <v>9</v>
      </c>
      <c r="I93" s="82">
        <v>9</v>
      </c>
      <c r="J93" s="82">
        <v>9</v>
      </c>
      <c r="K93" s="82">
        <v>7</v>
      </c>
      <c r="L93" s="82">
        <v>5</v>
      </c>
      <c r="M93" s="82">
        <v>5</v>
      </c>
      <c r="N93" s="381">
        <v>5</v>
      </c>
      <c r="O93" s="171"/>
      <c r="P93" s="171"/>
      <c r="Q93" s="171"/>
      <c r="R93" s="112"/>
    </row>
    <row r="94" s="65" customFormat="1" ht="23.25" customHeight="1" spans="1:18">
      <c r="A94"/>
      <c r="B94" s="349" t="s">
        <v>563</v>
      </c>
      <c r="C94" s="176">
        <v>11</v>
      </c>
      <c r="D94" s="176">
        <v>11</v>
      </c>
      <c r="E94" s="176">
        <v>11</v>
      </c>
      <c r="F94" s="176">
        <v>11</v>
      </c>
      <c r="G94" s="82">
        <v>11</v>
      </c>
      <c r="H94" s="82">
        <v>11</v>
      </c>
      <c r="I94" s="82">
        <v>11</v>
      </c>
      <c r="J94" s="82">
        <v>11</v>
      </c>
      <c r="K94" s="82">
        <v>10</v>
      </c>
      <c r="L94" s="82">
        <v>8</v>
      </c>
      <c r="M94" s="82">
        <v>8</v>
      </c>
      <c r="N94" s="381">
        <v>8</v>
      </c>
      <c r="O94" s="171"/>
      <c r="P94" s="171"/>
      <c r="Q94" s="171"/>
      <c r="R94" s="112"/>
    </row>
    <row r="95" s="65" customFormat="1" ht="23.25" customHeight="1" spans="1:18">
      <c r="A95"/>
      <c r="B95" s="349" t="s">
        <v>38</v>
      </c>
      <c r="C95" s="176">
        <v>15</v>
      </c>
      <c r="D95" s="176">
        <v>15</v>
      </c>
      <c r="E95" s="176">
        <v>14</v>
      </c>
      <c r="F95" s="176">
        <v>14</v>
      </c>
      <c r="G95" s="82">
        <v>14</v>
      </c>
      <c r="H95" s="82">
        <v>14</v>
      </c>
      <c r="I95" s="82">
        <v>14</v>
      </c>
      <c r="J95" s="82">
        <v>14</v>
      </c>
      <c r="K95" s="82">
        <v>14</v>
      </c>
      <c r="L95" s="82">
        <v>13</v>
      </c>
      <c r="M95" s="82">
        <v>11</v>
      </c>
      <c r="N95" s="381">
        <v>11</v>
      </c>
      <c r="O95" s="171"/>
      <c r="P95" s="171"/>
      <c r="Q95" s="171"/>
      <c r="R95" s="112"/>
    </row>
    <row r="96" s="65" customFormat="1" ht="23.25" customHeight="1" spans="1:18">
      <c r="A96"/>
      <c r="B96" s="349" t="s">
        <v>102</v>
      </c>
      <c r="C96" s="176">
        <v>4</v>
      </c>
      <c r="D96" s="176">
        <v>4</v>
      </c>
      <c r="E96" s="176">
        <v>5</v>
      </c>
      <c r="F96" s="176">
        <v>5</v>
      </c>
      <c r="G96" s="82">
        <v>5</v>
      </c>
      <c r="H96" s="82">
        <v>5</v>
      </c>
      <c r="I96" s="82">
        <v>5</v>
      </c>
      <c r="J96" s="82">
        <v>5</v>
      </c>
      <c r="K96" s="82">
        <v>3</v>
      </c>
      <c r="L96" s="82">
        <v>3</v>
      </c>
      <c r="M96" s="82">
        <v>3</v>
      </c>
      <c r="N96" s="381">
        <v>3</v>
      </c>
      <c r="O96" s="171"/>
      <c r="P96" s="171"/>
      <c r="Q96" s="171"/>
      <c r="R96" s="112"/>
    </row>
    <row r="97" s="65" customFormat="1" ht="23.25" customHeight="1" spans="1:18">
      <c r="A97"/>
      <c r="B97" s="349" t="s">
        <v>49</v>
      </c>
      <c r="C97" s="176">
        <v>9</v>
      </c>
      <c r="D97" s="176">
        <v>9</v>
      </c>
      <c r="E97" s="176">
        <v>11</v>
      </c>
      <c r="F97" s="176">
        <v>11</v>
      </c>
      <c r="G97" s="82">
        <v>11</v>
      </c>
      <c r="H97" s="82">
        <v>11</v>
      </c>
      <c r="I97" s="82">
        <v>11</v>
      </c>
      <c r="J97" s="82">
        <v>11</v>
      </c>
      <c r="K97" s="82">
        <v>11</v>
      </c>
      <c r="L97" s="82">
        <v>11</v>
      </c>
      <c r="M97" s="82">
        <v>11</v>
      </c>
      <c r="N97" s="381">
        <v>11</v>
      </c>
      <c r="O97" s="171"/>
      <c r="P97" s="171"/>
      <c r="Q97" s="171"/>
      <c r="R97" s="112"/>
    </row>
    <row r="98" s="65" customFormat="1" ht="23.25" customHeight="1" spans="1:18">
      <c r="A98"/>
      <c r="B98" s="349" t="s">
        <v>34</v>
      </c>
      <c r="C98" s="176">
        <v>14</v>
      </c>
      <c r="D98" s="176">
        <v>14</v>
      </c>
      <c r="E98" s="176">
        <v>17</v>
      </c>
      <c r="F98" s="176">
        <v>17</v>
      </c>
      <c r="G98" s="82">
        <v>17</v>
      </c>
      <c r="H98" s="82">
        <v>17</v>
      </c>
      <c r="I98" s="82">
        <v>17</v>
      </c>
      <c r="J98" s="82">
        <v>17</v>
      </c>
      <c r="K98" s="82">
        <v>17</v>
      </c>
      <c r="L98" s="82">
        <v>17</v>
      </c>
      <c r="M98" s="82">
        <v>17</v>
      </c>
      <c r="N98" s="381">
        <v>17</v>
      </c>
      <c r="O98" s="171"/>
      <c r="P98" s="171"/>
      <c r="Q98" s="171"/>
      <c r="R98" s="112"/>
    </row>
    <row r="99" s="65" customFormat="1" ht="23.25" customHeight="1" spans="1:18">
      <c r="A99"/>
      <c r="B99" s="349" t="s">
        <v>112</v>
      </c>
      <c r="C99" s="176">
        <v>2</v>
      </c>
      <c r="D99" s="176">
        <v>2</v>
      </c>
      <c r="E99" s="176">
        <v>3</v>
      </c>
      <c r="F99" s="176">
        <v>3</v>
      </c>
      <c r="G99" s="82">
        <v>3</v>
      </c>
      <c r="H99" s="82">
        <v>3</v>
      </c>
      <c r="I99" s="82">
        <v>3</v>
      </c>
      <c r="J99" s="82">
        <v>3</v>
      </c>
      <c r="K99" s="82">
        <v>3</v>
      </c>
      <c r="L99" s="82">
        <v>3</v>
      </c>
      <c r="M99" s="82">
        <v>3</v>
      </c>
      <c r="N99" s="381">
        <v>3</v>
      </c>
      <c r="O99" s="171"/>
      <c r="P99" s="171"/>
      <c r="Q99" s="171"/>
      <c r="R99" s="112"/>
    </row>
    <row r="100" s="65" customFormat="1" ht="23.25" customHeight="1" spans="1:18">
      <c r="A100"/>
      <c r="B100" s="349" t="s">
        <v>73</v>
      </c>
      <c r="C100" s="176">
        <v>6</v>
      </c>
      <c r="D100" s="176">
        <v>6</v>
      </c>
      <c r="E100" s="176">
        <v>6</v>
      </c>
      <c r="F100" s="176">
        <v>6</v>
      </c>
      <c r="G100" s="82">
        <v>6</v>
      </c>
      <c r="H100" s="82">
        <v>6</v>
      </c>
      <c r="I100" s="82">
        <v>6</v>
      </c>
      <c r="J100" s="82">
        <v>6</v>
      </c>
      <c r="K100" s="82">
        <v>6</v>
      </c>
      <c r="L100" s="82">
        <v>6</v>
      </c>
      <c r="M100" s="82">
        <v>6</v>
      </c>
      <c r="N100" s="381">
        <v>6</v>
      </c>
      <c r="O100" s="171"/>
      <c r="P100" s="171"/>
      <c r="Q100" s="171"/>
      <c r="R100" s="112"/>
    </row>
    <row r="101" s="65" customFormat="1" ht="23.25" customHeight="1" spans="1:18">
      <c r="A101"/>
      <c r="B101" s="349" t="s">
        <v>25</v>
      </c>
      <c r="C101" s="176">
        <v>13</v>
      </c>
      <c r="D101" s="176">
        <v>13</v>
      </c>
      <c r="E101" s="176">
        <v>11</v>
      </c>
      <c r="F101" s="176">
        <v>14</v>
      </c>
      <c r="G101" s="82">
        <v>15</v>
      </c>
      <c r="H101" s="82">
        <v>14</v>
      </c>
      <c r="I101" s="82">
        <v>14</v>
      </c>
      <c r="J101" s="82">
        <v>14</v>
      </c>
      <c r="K101" s="82">
        <v>13</v>
      </c>
      <c r="L101" s="82">
        <v>8</v>
      </c>
      <c r="M101" s="82">
        <v>8</v>
      </c>
      <c r="N101" s="381">
        <v>8</v>
      </c>
      <c r="O101" s="171"/>
      <c r="P101" s="171"/>
      <c r="Q101" s="171"/>
      <c r="R101" s="112"/>
    </row>
    <row r="102" s="65" customFormat="1" ht="23.25" customHeight="1" spans="1:18">
      <c r="A102"/>
      <c r="B102" s="349" t="s">
        <v>98</v>
      </c>
      <c r="C102" s="176">
        <v>4</v>
      </c>
      <c r="D102" s="176">
        <v>4</v>
      </c>
      <c r="E102" s="176">
        <v>4</v>
      </c>
      <c r="F102" s="176">
        <v>3</v>
      </c>
      <c r="G102" s="82">
        <v>5</v>
      </c>
      <c r="H102" s="82">
        <v>5</v>
      </c>
      <c r="I102" s="82">
        <v>5</v>
      </c>
      <c r="J102" s="82">
        <v>5</v>
      </c>
      <c r="K102" s="82">
        <v>5</v>
      </c>
      <c r="L102" s="82">
        <v>5</v>
      </c>
      <c r="M102" s="82">
        <v>5</v>
      </c>
      <c r="N102" s="381">
        <v>5</v>
      </c>
      <c r="O102" s="171"/>
      <c r="P102" s="171"/>
      <c r="Q102" s="171"/>
      <c r="R102" s="112"/>
    </row>
    <row r="103" s="65" customFormat="1" ht="23.25" customHeight="1" spans="1:18">
      <c r="A103"/>
      <c r="B103" s="349" t="s">
        <v>31</v>
      </c>
      <c r="C103" s="176">
        <v>10</v>
      </c>
      <c r="D103" s="176">
        <v>10</v>
      </c>
      <c r="E103" s="176">
        <v>12</v>
      </c>
      <c r="F103" s="176">
        <v>12</v>
      </c>
      <c r="G103" s="82">
        <v>12</v>
      </c>
      <c r="H103" s="82">
        <v>12</v>
      </c>
      <c r="I103" s="82">
        <v>12</v>
      </c>
      <c r="J103" s="82">
        <v>12</v>
      </c>
      <c r="K103" s="82">
        <v>12</v>
      </c>
      <c r="L103" s="82">
        <v>11</v>
      </c>
      <c r="M103" s="82">
        <v>11</v>
      </c>
      <c r="N103" s="381">
        <v>9</v>
      </c>
      <c r="O103" s="171"/>
      <c r="P103" s="171"/>
      <c r="Q103" s="171"/>
      <c r="R103" s="112"/>
    </row>
    <row r="104" s="65" customFormat="1" ht="23.25" customHeight="1" spans="1:18">
      <c r="A104"/>
      <c r="B104" s="349" t="s">
        <v>21</v>
      </c>
      <c r="C104" s="176">
        <v>11</v>
      </c>
      <c r="D104" s="176">
        <v>11</v>
      </c>
      <c r="E104" s="176">
        <v>11</v>
      </c>
      <c r="F104" s="176">
        <v>8</v>
      </c>
      <c r="G104" s="82">
        <v>12</v>
      </c>
      <c r="H104" s="82">
        <v>12</v>
      </c>
      <c r="I104" s="82">
        <v>12</v>
      </c>
      <c r="J104" s="82">
        <v>12</v>
      </c>
      <c r="K104" s="82">
        <v>12</v>
      </c>
      <c r="L104" s="82">
        <v>12</v>
      </c>
      <c r="M104" s="82">
        <v>12</v>
      </c>
      <c r="N104" s="381">
        <v>12</v>
      </c>
      <c r="O104" s="171"/>
      <c r="P104" s="171"/>
      <c r="Q104" s="171"/>
      <c r="R104" s="112"/>
    </row>
    <row r="105" s="65" customFormat="1" ht="23.25" customHeight="1" spans="1:18">
      <c r="A105"/>
      <c r="B105" s="349" t="s">
        <v>42</v>
      </c>
      <c r="C105" s="176">
        <v>15</v>
      </c>
      <c r="D105" s="176">
        <v>15</v>
      </c>
      <c r="E105" s="176">
        <v>16</v>
      </c>
      <c r="F105" s="176">
        <v>9</v>
      </c>
      <c r="G105" s="82">
        <v>12</v>
      </c>
      <c r="H105" s="82">
        <v>12</v>
      </c>
      <c r="I105" s="82">
        <v>12</v>
      </c>
      <c r="J105" s="82">
        <v>12</v>
      </c>
      <c r="K105" s="82">
        <v>12</v>
      </c>
      <c r="L105" s="82">
        <v>12</v>
      </c>
      <c r="M105" s="82">
        <v>12</v>
      </c>
      <c r="N105" s="381">
        <v>12</v>
      </c>
      <c r="O105" s="171"/>
      <c r="P105" s="171"/>
      <c r="Q105" s="171"/>
      <c r="R105" s="112"/>
    </row>
    <row r="106" s="65" customFormat="1" ht="23.25" customHeight="1" spans="1:18">
      <c r="A106"/>
      <c r="B106" s="349" t="s">
        <v>95</v>
      </c>
      <c r="C106" s="176">
        <v>4</v>
      </c>
      <c r="D106" s="176">
        <v>4</v>
      </c>
      <c r="E106" s="176">
        <v>5</v>
      </c>
      <c r="F106" s="176">
        <v>5</v>
      </c>
      <c r="G106" s="82">
        <v>5</v>
      </c>
      <c r="H106" s="82">
        <v>5</v>
      </c>
      <c r="I106" s="82">
        <v>5</v>
      </c>
      <c r="J106" s="82">
        <v>5</v>
      </c>
      <c r="K106" s="82">
        <v>5</v>
      </c>
      <c r="L106" s="82">
        <v>5</v>
      </c>
      <c r="M106" s="82">
        <v>5</v>
      </c>
      <c r="N106" s="381">
        <v>5</v>
      </c>
      <c r="O106" s="171"/>
      <c r="P106" s="171"/>
      <c r="Q106" s="171"/>
      <c r="R106" s="112"/>
    </row>
    <row r="107" s="65" customFormat="1" ht="23.25" customHeight="1" spans="1:18">
      <c r="A107"/>
      <c r="B107" s="349" t="s">
        <v>70</v>
      </c>
      <c r="C107" s="176">
        <v>14</v>
      </c>
      <c r="D107" s="176">
        <v>14</v>
      </c>
      <c r="E107" s="176">
        <v>14</v>
      </c>
      <c r="F107" s="176">
        <v>14</v>
      </c>
      <c r="G107" s="82">
        <v>14</v>
      </c>
      <c r="H107" s="82">
        <v>13</v>
      </c>
      <c r="I107" s="82">
        <v>13</v>
      </c>
      <c r="J107" s="82">
        <v>12</v>
      </c>
      <c r="K107" s="82">
        <v>12</v>
      </c>
      <c r="L107" s="82">
        <v>12</v>
      </c>
      <c r="M107" s="82">
        <v>12</v>
      </c>
      <c r="N107" s="381">
        <v>12</v>
      </c>
      <c r="O107" s="171"/>
      <c r="P107" s="171"/>
      <c r="Q107" s="171"/>
      <c r="R107" s="112"/>
    </row>
    <row r="108" s="65" customFormat="1" ht="23.25" customHeight="1" spans="1:18">
      <c r="A108"/>
      <c r="B108" s="349" t="s">
        <v>81</v>
      </c>
      <c r="C108" s="176">
        <v>5</v>
      </c>
      <c r="D108" s="176">
        <v>5</v>
      </c>
      <c r="E108" s="176">
        <v>3</v>
      </c>
      <c r="F108" s="176">
        <v>6</v>
      </c>
      <c r="G108" s="82">
        <v>6</v>
      </c>
      <c r="H108" s="82">
        <v>6</v>
      </c>
      <c r="I108" s="82">
        <v>6</v>
      </c>
      <c r="J108" s="82">
        <v>6</v>
      </c>
      <c r="K108" s="82">
        <v>6</v>
      </c>
      <c r="L108" s="82">
        <v>6</v>
      </c>
      <c r="M108" s="82">
        <v>6</v>
      </c>
      <c r="N108" s="381">
        <v>6</v>
      </c>
      <c r="O108" s="171"/>
      <c r="P108" s="171"/>
      <c r="Q108" s="171"/>
      <c r="R108" s="112"/>
    </row>
    <row r="109" s="65" customFormat="1" ht="23.25" customHeight="1" spans="1:18">
      <c r="A109"/>
      <c r="B109" s="349" t="s">
        <v>46</v>
      </c>
      <c r="C109" s="176">
        <v>22</v>
      </c>
      <c r="D109" s="176">
        <v>21</v>
      </c>
      <c r="E109" s="176">
        <v>16</v>
      </c>
      <c r="F109" s="176">
        <v>15</v>
      </c>
      <c r="G109" s="82">
        <v>15</v>
      </c>
      <c r="H109" s="82">
        <v>15</v>
      </c>
      <c r="I109" s="82">
        <v>15</v>
      </c>
      <c r="J109" s="82">
        <v>15</v>
      </c>
      <c r="K109" s="82">
        <v>13</v>
      </c>
      <c r="L109" s="82">
        <v>13</v>
      </c>
      <c r="M109" s="82">
        <v>13</v>
      </c>
      <c r="N109" s="381">
        <v>13</v>
      </c>
      <c r="O109" s="171"/>
      <c r="P109" s="171"/>
      <c r="Q109" s="171"/>
      <c r="R109" s="112"/>
    </row>
    <row r="110" s="65" customFormat="1" ht="23.25" customHeight="1" spans="1:18">
      <c r="A110"/>
      <c r="B110" s="84" t="s">
        <v>529</v>
      </c>
      <c r="C110" s="85">
        <f t="shared" ref="C110:N110" si="9">SUM(C90:C109)</f>
        <v>197</v>
      </c>
      <c r="D110" s="85">
        <f t="shared" si="9"/>
        <v>196</v>
      </c>
      <c r="E110" s="85">
        <f t="shared" si="9"/>
        <v>196</v>
      </c>
      <c r="F110" s="85">
        <f t="shared" si="9"/>
        <v>194</v>
      </c>
      <c r="G110" s="85">
        <f t="shared" si="9"/>
        <v>204</v>
      </c>
      <c r="H110" s="85">
        <f t="shared" si="9"/>
        <v>201</v>
      </c>
      <c r="I110" s="85">
        <f t="shared" si="9"/>
        <v>200</v>
      </c>
      <c r="J110" s="85">
        <f t="shared" si="9"/>
        <v>199</v>
      </c>
      <c r="K110" s="85">
        <f t="shared" si="9"/>
        <v>187</v>
      </c>
      <c r="L110" s="85">
        <f t="shared" si="9"/>
        <v>175</v>
      </c>
      <c r="M110" s="85">
        <f t="shared" si="9"/>
        <v>172</v>
      </c>
      <c r="N110" s="86">
        <f t="shared" si="9"/>
        <v>171</v>
      </c>
      <c r="O110" s="171"/>
      <c r="P110" s="171"/>
      <c r="Q110" s="171"/>
      <c r="R110" s="112"/>
    </row>
    <row r="111" s="65" customFormat="1" ht="23.25" customHeight="1" spans="1:18">
      <c r="A111"/>
      <c r="B111" s="67" t="s">
        <v>607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171"/>
      <c r="P111" s="171"/>
      <c r="Q111" s="171"/>
      <c r="R111" s="112"/>
    </row>
    <row r="112" s="65" customFormat="1" ht="23.25" customHeight="1" spans="1:18">
      <c r="A112"/>
      <c r="B112" s="67" t="s">
        <v>634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171"/>
      <c r="P112" s="171"/>
      <c r="Q112" s="171"/>
      <c r="R112" s="112"/>
    </row>
    <row r="113" s="65" customFormat="1" ht="23.25" customHeight="1" spans="1:18">
      <c r="A113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171"/>
      <c r="P113" s="171"/>
      <c r="Q113" s="171"/>
      <c r="R113" s="112"/>
    </row>
    <row r="114" s="65" customFormat="1" ht="23.25" customHeight="1" spans="1:18">
      <c r="A114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171"/>
      <c r="P114" s="171"/>
      <c r="Q114" s="171"/>
      <c r="R114" s="112"/>
    </row>
    <row r="115" s="65" customFormat="1" ht="23.25" customHeight="1" spans="1:18">
      <c r="A115"/>
      <c r="B115" s="346" t="s">
        <v>635</v>
      </c>
      <c r="C115" s="67"/>
      <c r="D115" s="67"/>
      <c r="E115" s="411"/>
      <c r="F115" s="411"/>
      <c r="G115" s="411"/>
      <c r="H115" s="411"/>
      <c r="I115" s="67"/>
      <c r="J115" s="67"/>
      <c r="K115" s="67"/>
      <c r="L115" s="67"/>
      <c r="M115" s="67"/>
      <c r="N115" s="67"/>
      <c r="O115" s="171"/>
      <c r="P115" s="171"/>
      <c r="Q115" s="171"/>
      <c r="R115" s="112"/>
    </row>
    <row r="116" s="65" customFormat="1" ht="23.25" customHeight="1" spans="1:18">
      <c r="A116"/>
      <c r="B116" s="71" t="s">
        <v>633</v>
      </c>
      <c r="C116" s="348" t="s">
        <v>595</v>
      </c>
      <c r="D116" s="348" t="s">
        <v>596</v>
      </c>
      <c r="E116" s="348" t="s">
        <v>624</v>
      </c>
      <c r="F116" s="348" t="s">
        <v>625</v>
      </c>
      <c r="G116" s="348" t="s">
        <v>626</v>
      </c>
      <c r="H116" s="348" t="s">
        <v>600</v>
      </c>
      <c r="I116" s="348" t="s">
        <v>627</v>
      </c>
      <c r="J116" s="348" t="s">
        <v>628</v>
      </c>
      <c r="K116" s="348" t="s">
        <v>603</v>
      </c>
      <c r="L116" s="348" t="s">
        <v>604</v>
      </c>
      <c r="M116" s="348" t="s">
        <v>605</v>
      </c>
      <c r="N116" s="413" t="s">
        <v>629</v>
      </c>
      <c r="O116" s="171"/>
      <c r="P116" s="171"/>
      <c r="Q116" s="171"/>
      <c r="R116" s="112"/>
    </row>
    <row r="117" s="65" customFormat="1" ht="23.25" customHeight="1" spans="1:18">
      <c r="A117"/>
      <c r="B117" s="349" t="s">
        <v>54</v>
      </c>
      <c r="C117" s="417">
        <v>10500</v>
      </c>
      <c r="D117" s="417">
        <v>10500</v>
      </c>
      <c r="E117" s="417">
        <v>10500</v>
      </c>
      <c r="F117" s="417">
        <v>12000</v>
      </c>
      <c r="G117" s="410">
        <v>12000</v>
      </c>
      <c r="H117" s="410">
        <v>12000</v>
      </c>
      <c r="I117" s="410">
        <v>12000</v>
      </c>
      <c r="J117" s="410">
        <v>12000</v>
      </c>
      <c r="K117" s="410">
        <v>12000</v>
      </c>
      <c r="L117" s="410">
        <v>12000</v>
      </c>
      <c r="M117" s="410">
        <v>12000</v>
      </c>
      <c r="N117" s="414">
        <v>12000</v>
      </c>
      <c r="O117" s="171"/>
      <c r="P117" s="171"/>
      <c r="Q117" s="171"/>
      <c r="R117" s="112"/>
    </row>
    <row r="118" s="65" customFormat="1" ht="23.25" customHeight="1" spans="1:18">
      <c r="A118"/>
      <c r="B118" s="349" t="s">
        <v>16</v>
      </c>
      <c r="C118" s="417">
        <v>28500</v>
      </c>
      <c r="D118" s="417">
        <v>28500</v>
      </c>
      <c r="E118" s="417">
        <v>27000</v>
      </c>
      <c r="F118" s="417">
        <v>31500</v>
      </c>
      <c r="G118" s="410">
        <v>31500</v>
      </c>
      <c r="H118" s="410">
        <v>30000</v>
      </c>
      <c r="I118" s="410">
        <v>28500</v>
      </c>
      <c r="J118" s="410">
        <v>28500</v>
      </c>
      <c r="K118" s="410">
        <v>22500</v>
      </c>
      <c r="L118" s="410">
        <v>21000</v>
      </c>
      <c r="M118" s="410">
        <v>19500</v>
      </c>
      <c r="N118" s="414">
        <v>21000</v>
      </c>
      <c r="O118" s="87"/>
      <c r="P118" s="87"/>
      <c r="Q118" s="87"/>
      <c r="R118" s="112"/>
    </row>
    <row r="119" s="65" customFormat="1" ht="23.25" customHeight="1" spans="1:18">
      <c r="A119"/>
      <c r="B119" s="349" t="s">
        <v>108</v>
      </c>
      <c r="C119" s="417">
        <v>4500</v>
      </c>
      <c r="D119" s="417">
        <v>4500</v>
      </c>
      <c r="E119" s="417">
        <v>4500</v>
      </c>
      <c r="F119" s="417">
        <v>4500</v>
      </c>
      <c r="G119" s="410">
        <v>4500</v>
      </c>
      <c r="H119" s="410">
        <v>4500</v>
      </c>
      <c r="I119" s="410">
        <v>4500</v>
      </c>
      <c r="J119" s="410">
        <v>4500</v>
      </c>
      <c r="K119" s="410">
        <v>4500</v>
      </c>
      <c r="L119" s="410">
        <v>4500</v>
      </c>
      <c r="M119" s="410">
        <v>4500</v>
      </c>
      <c r="N119" s="414">
        <v>4500</v>
      </c>
      <c r="O119" s="87"/>
      <c r="P119" s="87"/>
      <c r="Q119" s="87"/>
      <c r="R119" s="112"/>
    </row>
    <row r="120" s="65" customFormat="1" ht="23.25" customHeight="1" spans="1:18">
      <c r="A120"/>
      <c r="B120" s="349" t="s">
        <v>58</v>
      </c>
      <c r="C120" s="417">
        <v>13500</v>
      </c>
      <c r="D120" s="417">
        <v>13500</v>
      </c>
      <c r="E120" s="417">
        <v>13500</v>
      </c>
      <c r="F120" s="417">
        <v>12000</v>
      </c>
      <c r="G120" s="410">
        <v>15000</v>
      </c>
      <c r="H120" s="410">
        <v>13500</v>
      </c>
      <c r="I120" s="410">
        <v>13500</v>
      </c>
      <c r="J120" s="410">
        <v>13500</v>
      </c>
      <c r="K120" s="410">
        <v>9000</v>
      </c>
      <c r="L120" s="410">
        <v>6000</v>
      </c>
      <c r="M120" s="410">
        <v>6000</v>
      </c>
      <c r="N120" s="414">
        <v>10500</v>
      </c>
      <c r="O120" s="39"/>
      <c r="P120" s="39"/>
      <c r="Q120" s="39"/>
      <c r="R120" s="112"/>
    </row>
    <row r="121" s="65" customFormat="1" ht="23.25" customHeight="1" spans="1:18">
      <c r="A121"/>
      <c r="B121" s="349" t="s">
        <v>563</v>
      </c>
      <c r="C121" s="417">
        <v>16500</v>
      </c>
      <c r="D121" s="417">
        <v>16500</v>
      </c>
      <c r="E121" s="417">
        <v>16500</v>
      </c>
      <c r="F121" s="417">
        <v>16500</v>
      </c>
      <c r="G121" s="410">
        <v>16500</v>
      </c>
      <c r="H121" s="410">
        <v>16500</v>
      </c>
      <c r="I121" s="410">
        <v>16500</v>
      </c>
      <c r="J121" s="410">
        <v>16500</v>
      </c>
      <c r="K121" s="410">
        <v>15000</v>
      </c>
      <c r="L121" s="410">
        <v>12000</v>
      </c>
      <c r="M121" s="410">
        <v>12000</v>
      </c>
      <c r="N121" s="414">
        <v>12000</v>
      </c>
      <c r="O121" s="39"/>
      <c r="P121" s="39"/>
      <c r="Q121" s="39"/>
      <c r="R121" s="112"/>
    </row>
    <row r="122" s="65" customFormat="1" ht="23.25" customHeight="1" spans="1:18">
      <c r="A122"/>
      <c r="B122" s="349" t="s">
        <v>38</v>
      </c>
      <c r="C122" s="417">
        <v>22500</v>
      </c>
      <c r="D122" s="417">
        <v>22500</v>
      </c>
      <c r="E122" s="417">
        <v>21000</v>
      </c>
      <c r="F122" s="417">
        <v>21000</v>
      </c>
      <c r="G122" s="410">
        <v>21000</v>
      </c>
      <c r="H122" s="410">
        <v>21000</v>
      </c>
      <c r="I122" s="410">
        <v>21000</v>
      </c>
      <c r="J122" s="410">
        <v>21000</v>
      </c>
      <c r="K122" s="410">
        <v>21000</v>
      </c>
      <c r="L122" s="410">
        <v>19500</v>
      </c>
      <c r="M122" s="410">
        <v>16500</v>
      </c>
      <c r="N122" s="414">
        <v>16500</v>
      </c>
      <c r="O122" s="39"/>
      <c r="P122" s="39"/>
      <c r="Q122" s="39"/>
      <c r="R122" s="112"/>
    </row>
    <row r="123" s="65" customFormat="1" ht="23.25" customHeight="1" spans="1:18">
      <c r="A123"/>
      <c r="B123" s="349" t="s">
        <v>102</v>
      </c>
      <c r="C123" s="417">
        <v>6000</v>
      </c>
      <c r="D123" s="417">
        <v>6000</v>
      </c>
      <c r="E123" s="417">
        <v>7500</v>
      </c>
      <c r="F123" s="417">
        <v>7500</v>
      </c>
      <c r="G123" s="410">
        <v>7500</v>
      </c>
      <c r="H123" s="410">
        <v>7500</v>
      </c>
      <c r="I123" s="410">
        <v>7500</v>
      </c>
      <c r="J123" s="410">
        <v>7500</v>
      </c>
      <c r="K123" s="410">
        <v>4500</v>
      </c>
      <c r="L123" s="410">
        <v>4500</v>
      </c>
      <c r="M123" s="410">
        <v>4500</v>
      </c>
      <c r="N123" s="414">
        <v>4500</v>
      </c>
      <c r="O123" s="45"/>
      <c r="P123" s="45"/>
      <c r="Q123" s="45"/>
      <c r="R123" s="112"/>
    </row>
    <row r="124" s="65" customFormat="1" ht="23.25" customHeight="1" spans="1:18">
      <c r="A124"/>
      <c r="B124" s="349" t="s">
        <v>49</v>
      </c>
      <c r="C124" s="417">
        <v>13500</v>
      </c>
      <c r="D124" s="417">
        <v>13500</v>
      </c>
      <c r="E124" s="417">
        <v>16500</v>
      </c>
      <c r="F124" s="417">
        <v>16500</v>
      </c>
      <c r="G124" s="410">
        <v>16500</v>
      </c>
      <c r="H124" s="410">
        <v>16500</v>
      </c>
      <c r="I124" s="410">
        <v>16500</v>
      </c>
      <c r="J124" s="410">
        <v>16500</v>
      </c>
      <c r="K124" s="410">
        <v>16500</v>
      </c>
      <c r="L124" s="410">
        <v>16500</v>
      </c>
      <c r="M124" s="410">
        <v>16500</v>
      </c>
      <c r="N124" s="414">
        <v>16500</v>
      </c>
      <c r="O124" s="82"/>
      <c r="P124" s="82"/>
      <c r="Q124" s="82"/>
      <c r="R124" s="112"/>
    </row>
    <row r="125" s="65" customFormat="1" ht="23.25" customHeight="1" spans="1:18">
      <c r="A125"/>
      <c r="B125" s="349" t="s">
        <v>34</v>
      </c>
      <c r="C125" s="417">
        <v>21000</v>
      </c>
      <c r="D125" s="417">
        <v>21000</v>
      </c>
      <c r="E125" s="417">
        <v>25500</v>
      </c>
      <c r="F125" s="417">
        <v>25500</v>
      </c>
      <c r="G125" s="410">
        <v>22500</v>
      </c>
      <c r="H125" s="410">
        <v>28500</v>
      </c>
      <c r="I125" s="410">
        <v>25500</v>
      </c>
      <c r="J125" s="410">
        <v>25500</v>
      </c>
      <c r="K125" s="410">
        <v>25500</v>
      </c>
      <c r="L125" s="410">
        <v>25500</v>
      </c>
      <c r="M125" s="410">
        <v>25500</v>
      </c>
      <c r="N125" s="414">
        <v>25500</v>
      </c>
      <c r="O125" s="82"/>
      <c r="P125" s="82"/>
      <c r="Q125" s="82"/>
      <c r="R125" s="112"/>
    </row>
    <row r="126" s="65" customFormat="1" ht="23.25" customHeight="1" spans="1:18">
      <c r="A126"/>
      <c r="B126" s="349" t="s">
        <v>112</v>
      </c>
      <c r="C126" s="417">
        <v>3000</v>
      </c>
      <c r="D126" s="417">
        <v>3000</v>
      </c>
      <c r="E126" s="417">
        <v>4500</v>
      </c>
      <c r="F126" s="417">
        <v>4500</v>
      </c>
      <c r="G126" s="410">
        <v>4500</v>
      </c>
      <c r="H126" s="410">
        <v>4500</v>
      </c>
      <c r="I126" s="410">
        <v>4500</v>
      </c>
      <c r="J126" s="410">
        <v>4500</v>
      </c>
      <c r="K126" s="410">
        <v>4500</v>
      </c>
      <c r="L126" s="410">
        <v>4500</v>
      </c>
      <c r="M126" s="410">
        <v>4500</v>
      </c>
      <c r="N126" s="414">
        <v>4500</v>
      </c>
      <c r="O126" s="82"/>
      <c r="P126" s="82"/>
      <c r="Q126" s="82"/>
      <c r="R126" s="112"/>
    </row>
    <row r="127" s="65" customFormat="1" ht="23.25" customHeight="1" spans="1:18">
      <c r="A127"/>
      <c r="B127" s="349" t="s">
        <v>73</v>
      </c>
      <c r="C127" s="417">
        <v>9000</v>
      </c>
      <c r="D127" s="417">
        <v>9000</v>
      </c>
      <c r="E127" s="417">
        <v>9000</v>
      </c>
      <c r="F127" s="417">
        <v>9000</v>
      </c>
      <c r="G127" s="410">
        <v>9000</v>
      </c>
      <c r="H127" s="410">
        <v>9000</v>
      </c>
      <c r="I127" s="410">
        <v>9000</v>
      </c>
      <c r="J127" s="410">
        <v>9000</v>
      </c>
      <c r="K127" s="410">
        <v>9000</v>
      </c>
      <c r="L127" s="410">
        <v>9000</v>
      </c>
      <c r="M127" s="410">
        <v>9000</v>
      </c>
      <c r="N127" s="414">
        <v>9000</v>
      </c>
      <c r="O127" s="82"/>
      <c r="P127" s="82"/>
      <c r="Q127" s="82"/>
      <c r="R127" s="112"/>
    </row>
    <row r="128" s="65" customFormat="1" ht="23.25" customHeight="1" spans="1:18">
      <c r="A128"/>
      <c r="B128" s="349" t="s">
        <v>25</v>
      </c>
      <c r="C128" s="417">
        <v>19500</v>
      </c>
      <c r="D128" s="417">
        <v>19500</v>
      </c>
      <c r="E128" s="417">
        <v>16500</v>
      </c>
      <c r="F128" s="417">
        <v>21000</v>
      </c>
      <c r="G128" s="410">
        <v>22500</v>
      </c>
      <c r="H128" s="410">
        <v>21000</v>
      </c>
      <c r="I128" s="410">
        <v>21000</v>
      </c>
      <c r="J128" s="410">
        <v>21000</v>
      </c>
      <c r="K128" s="410">
        <v>19500</v>
      </c>
      <c r="L128" s="410">
        <v>12000</v>
      </c>
      <c r="M128" s="410">
        <v>12000</v>
      </c>
      <c r="N128" s="414">
        <v>12000</v>
      </c>
      <c r="O128" s="82"/>
      <c r="P128" s="82"/>
      <c r="Q128" s="82"/>
      <c r="R128" s="112"/>
    </row>
    <row r="129" s="65" customFormat="1" ht="23.25" customHeight="1" spans="1:18">
      <c r="A129"/>
      <c r="B129" s="349" t="s">
        <v>98</v>
      </c>
      <c r="C129" s="417">
        <v>6000</v>
      </c>
      <c r="D129" s="417">
        <v>6000</v>
      </c>
      <c r="E129" s="417">
        <v>6000</v>
      </c>
      <c r="F129" s="417">
        <v>4500</v>
      </c>
      <c r="G129" s="410">
        <v>7500</v>
      </c>
      <c r="H129" s="410">
        <v>7500</v>
      </c>
      <c r="I129" s="410">
        <v>7500</v>
      </c>
      <c r="J129" s="410">
        <v>7500</v>
      </c>
      <c r="K129" s="410">
        <v>7500</v>
      </c>
      <c r="L129" s="410">
        <v>7500</v>
      </c>
      <c r="M129" s="410">
        <v>7500</v>
      </c>
      <c r="N129" s="414">
        <v>7500</v>
      </c>
      <c r="O129" s="82"/>
      <c r="P129" s="82"/>
      <c r="Q129" s="82"/>
      <c r="R129" s="112"/>
    </row>
    <row r="130" s="65" customFormat="1" ht="23.25" customHeight="1" spans="1:18">
      <c r="A130"/>
      <c r="B130" s="349" t="s">
        <v>31</v>
      </c>
      <c r="C130" s="417">
        <v>15000</v>
      </c>
      <c r="D130" s="417">
        <v>15000</v>
      </c>
      <c r="E130" s="417">
        <v>18000</v>
      </c>
      <c r="F130" s="417">
        <v>18000</v>
      </c>
      <c r="G130" s="410">
        <v>18000</v>
      </c>
      <c r="H130" s="410">
        <v>18000</v>
      </c>
      <c r="I130" s="410">
        <v>18000</v>
      </c>
      <c r="J130" s="410">
        <v>18000</v>
      </c>
      <c r="K130" s="410">
        <v>18000</v>
      </c>
      <c r="L130" s="410">
        <v>16500</v>
      </c>
      <c r="M130" s="410">
        <v>16500</v>
      </c>
      <c r="N130" s="414">
        <v>13500</v>
      </c>
      <c r="O130" s="82"/>
      <c r="P130" s="82"/>
      <c r="Q130" s="82"/>
      <c r="R130" s="112"/>
    </row>
    <row r="131" s="65" customFormat="1" ht="23.25" customHeight="1" spans="1:18">
      <c r="A131"/>
      <c r="B131" s="349" t="s">
        <v>21</v>
      </c>
      <c r="C131" s="417">
        <v>16500</v>
      </c>
      <c r="D131" s="417">
        <v>16500</v>
      </c>
      <c r="E131" s="417">
        <v>16500</v>
      </c>
      <c r="F131" s="417">
        <v>12000</v>
      </c>
      <c r="G131" s="410">
        <v>18000</v>
      </c>
      <c r="H131" s="410">
        <v>18000</v>
      </c>
      <c r="I131" s="410">
        <v>18000</v>
      </c>
      <c r="J131" s="410">
        <v>18000</v>
      </c>
      <c r="K131" s="410">
        <v>18000</v>
      </c>
      <c r="L131" s="410">
        <v>18000</v>
      </c>
      <c r="M131" s="410">
        <v>18000</v>
      </c>
      <c r="N131" s="414">
        <v>18000</v>
      </c>
      <c r="O131" s="82"/>
      <c r="P131" s="82"/>
      <c r="Q131" s="82"/>
      <c r="R131" s="112"/>
    </row>
    <row r="132" s="65" customFormat="1" ht="23.25" customHeight="1" spans="1:18">
      <c r="A132"/>
      <c r="B132" s="349" t="s">
        <v>42</v>
      </c>
      <c r="C132" s="417">
        <v>22500</v>
      </c>
      <c r="D132" s="417">
        <v>22500</v>
      </c>
      <c r="E132" s="417">
        <v>24000</v>
      </c>
      <c r="F132" s="417">
        <v>13500</v>
      </c>
      <c r="G132" s="410">
        <v>18000</v>
      </c>
      <c r="H132" s="410">
        <v>18000</v>
      </c>
      <c r="I132" s="410">
        <v>18000</v>
      </c>
      <c r="J132" s="410">
        <v>18000</v>
      </c>
      <c r="K132" s="410">
        <v>18000</v>
      </c>
      <c r="L132" s="410">
        <v>18000</v>
      </c>
      <c r="M132" s="410">
        <v>18000</v>
      </c>
      <c r="N132" s="414">
        <v>18000</v>
      </c>
      <c r="O132" s="82"/>
      <c r="P132" s="82"/>
      <c r="Q132" s="82"/>
      <c r="R132" s="112"/>
    </row>
    <row r="133" s="65" customFormat="1" ht="23.25" customHeight="1" spans="1:18">
      <c r="A133"/>
      <c r="B133" s="349" t="s">
        <v>95</v>
      </c>
      <c r="C133" s="417">
        <v>6000</v>
      </c>
      <c r="D133" s="417">
        <v>6000</v>
      </c>
      <c r="E133" s="417">
        <v>7500</v>
      </c>
      <c r="F133" s="417">
        <v>7500</v>
      </c>
      <c r="G133" s="410">
        <v>7500</v>
      </c>
      <c r="H133" s="410">
        <v>7500</v>
      </c>
      <c r="I133" s="410">
        <v>7500</v>
      </c>
      <c r="J133" s="410">
        <v>7500</v>
      </c>
      <c r="K133" s="410">
        <v>7500</v>
      </c>
      <c r="L133" s="410">
        <v>7500</v>
      </c>
      <c r="M133" s="410">
        <v>7500</v>
      </c>
      <c r="N133" s="414">
        <v>7500</v>
      </c>
      <c r="O133" s="82"/>
      <c r="P133" s="82"/>
      <c r="Q133" s="82"/>
      <c r="R133" s="112"/>
    </row>
    <row r="134" s="65" customFormat="1" ht="23.25" customHeight="1" spans="1:18">
      <c r="A134"/>
      <c r="B134" s="349" t="s">
        <v>70</v>
      </c>
      <c r="C134" s="417">
        <v>21000</v>
      </c>
      <c r="D134" s="417">
        <v>21000</v>
      </c>
      <c r="E134" s="417">
        <v>21000</v>
      </c>
      <c r="F134" s="417">
        <v>21000</v>
      </c>
      <c r="G134" s="410">
        <v>21000</v>
      </c>
      <c r="H134" s="410">
        <v>19500</v>
      </c>
      <c r="I134" s="410">
        <v>19500</v>
      </c>
      <c r="J134" s="410">
        <v>18000</v>
      </c>
      <c r="K134" s="410">
        <v>18000</v>
      </c>
      <c r="L134" s="410">
        <v>18000</v>
      </c>
      <c r="M134" s="410">
        <v>18000</v>
      </c>
      <c r="N134" s="414">
        <v>18000</v>
      </c>
      <c r="O134" s="82"/>
      <c r="P134" s="82"/>
      <c r="Q134" s="82"/>
      <c r="R134" s="112"/>
    </row>
    <row r="135" s="65" customFormat="1" ht="23.25" customHeight="1" spans="1:18">
      <c r="A135"/>
      <c r="B135" s="349" t="s">
        <v>81</v>
      </c>
      <c r="C135" s="417">
        <v>7500</v>
      </c>
      <c r="D135" s="417">
        <v>7500</v>
      </c>
      <c r="E135" s="417">
        <v>4500</v>
      </c>
      <c r="F135" s="417">
        <v>9000</v>
      </c>
      <c r="G135" s="410">
        <v>9000</v>
      </c>
      <c r="H135" s="410">
        <v>9000</v>
      </c>
      <c r="I135" s="410">
        <v>9000</v>
      </c>
      <c r="J135" s="410">
        <v>9000</v>
      </c>
      <c r="K135" s="410">
        <v>9000</v>
      </c>
      <c r="L135" s="410">
        <v>9000</v>
      </c>
      <c r="M135" s="410">
        <v>9000</v>
      </c>
      <c r="N135" s="414">
        <v>9000</v>
      </c>
      <c r="O135" s="82"/>
      <c r="P135" s="82"/>
      <c r="Q135" s="82"/>
      <c r="R135" s="112"/>
    </row>
    <row r="136" s="65" customFormat="1" ht="23.25" customHeight="1" spans="1:18">
      <c r="A136"/>
      <c r="B136" s="349" t="s">
        <v>46</v>
      </c>
      <c r="C136" s="417">
        <v>33000</v>
      </c>
      <c r="D136" s="417">
        <v>31500</v>
      </c>
      <c r="E136" s="417">
        <v>24000</v>
      </c>
      <c r="F136" s="417">
        <v>22500</v>
      </c>
      <c r="G136" s="410">
        <v>22500</v>
      </c>
      <c r="H136" s="410">
        <v>22500</v>
      </c>
      <c r="I136" s="410">
        <v>21000</v>
      </c>
      <c r="J136" s="410">
        <v>24000</v>
      </c>
      <c r="K136" s="410">
        <v>19500</v>
      </c>
      <c r="L136" s="410">
        <v>19500</v>
      </c>
      <c r="M136" s="410">
        <v>19500</v>
      </c>
      <c r="N136" s="414">
        <v>19500</v>
      </c>
      <c r="O136" s="82"/>
      <c r="P136" s="82"/>
      <c r="Q136" s="82"/>
      <c r="R136" s="112"/>
    </row>
    <row r="137" s="65" customFormat="1" ht="23.25" customHeight="1" spans="1:18">
      <c r="A137"/>
      <c r="B137" s="84" t="s">
        <v>529</v>
      </c>
      <c r="C137" s="96">
        <f t="shared" ref="C137:N137" si="10">SUM(C117:C136)</f>
        <v>295500</v>
      </c>
      <c r="D137" s="96">
        <f t="shared" si="10"/>
        <v>294000</v>
      </c>
      <c r="E137" s="96">
        <f t="shared" si="10"/>
        <v>294000</v>
      </c>
      <c r="F137" s="96">
        <f t="shared" si="10"/>
        <v>289500</v>
      </c>
      <c r="G137" s="96">
        <f t="shared" si="10"/>
        <v>304500</v>
      </c>
      <c r="H137" s="96">
        <f t="shared" si="10"/>
        <v>304500</v>
      </c>
      <c r="I137" s="96">
        <f t="shared" si="10"/>
        <v>298500</v>
      </c>
      <c r="J137" s="96">
        <f t="shared" si="10"/>
        <v>300000</v>
      </c>
      <c r="K137" s="96">
        <f t="shared" si="10"/>
        <v>279000</v>
      </c>
      <c r="L137" s="96">
        <f t="shared" si="10"/>
        <v>261000</v>
      </c>
      <c r="M137" s="96">
        <f t="shared" si="10"/>
        <v>256500</v>
      </c>
      <c r="N137" s="97">
        <f t="shared" si="10"/>
        <v>259500</v>
      </c>
      <c r="O137" s="87"/>
      <c r="P137" s="87"/>
      <c r="Q137" s="87"/>
      <c r="R137" s="112"/>
    </row>
    <row r="138" s="65" customFormat="1" ht="23.25" customHeight="1" spans="1:18">
      <c r="A138"/>
      <c r="B138" s="67" t="s">
        <v>607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39"/>
      <c r="P138" s="39"/>
      <c r="Q138" s="39"/>
      <c r="R138" s="112"/>
    </row>
    <row r="139" s="65" customFormat="1" ht="23.25" customHeight="1" spans="1:18">
      <c r="A139"/>
      <c r="B139" s="67" t="s">
        <v>634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39"/>
      <c r="P139" s="39"/>
      <c r="Q139" s="39"/>
      <c r="R139" s="112"/>
    </row>
    <row r="140" s="65" customFormat="1" ht="23.25" customHeight="1" spans="1:18">
      <c r="A140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39"/>
      <c r="P140" s="39"/>
      <c r="Q140" s="39"/>
      <c r="R140" s="112"/>
    </row>
    <row r="141" s="65" customFormat="1" ht="23.25" customHeight="1" spans="1:18">
      <c r="A141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39"/>
      <c r="P141" s="39"/>
      <c r="Q141" s="39"/>
      <c r="R141" s="112"/>
    </row>
    <row r="142" s="65" customFormat="1" ht="23.25" customHeight="1" spans="1:18">
      <c r="A142"/>
      <c r="B142" s="346" t="s">
        <v>636</v>
      </c>
      <c r="C142" s="67"/>
      <c r="D142" s="67"/>
      <c r="E142" s="411"/>
      <c r="F142" s="411"/>
      <c r="G142" s="411"/>
      <c r="H142" s="411"/>
      <c r="I142" s="67"/>
      <c r="J142" s="67"/>
      <c r="K142" s="67"/>
      <c r="L142" s="67"/>
      <c r="M142" s="67"/>
      <c r="N142" s="67"/>
      <c r="O142" s="39"/>
      <c r="P142" s="39"/>
      <c r="Q142" s="39"/>
      <c r="R142" s="112"/>
    </row>
    <row r="143" s="65" customFormat="1" ht="23.25" customHeight="1" spans="1:18">
      <c r="A143"/>
      <c r="B143" s="71" t="s">
        <v>633</v>
      </c>
      <c r="C143" s="348" t="s">
        <v>595</v>
      </c>
      <c r="D143" s="348" t="s">
        <v>596</v>
      </c>
      <c r="E143" s="348" t="s">
        <v>624</v>
      </c>
      <c r="F143" s="348" t="s">
        <v>625</v>
      </c>
      <c r="G143" s="348" t="s">
        <v>626</v>
      </c>
      <c r="H143" s="348" t="s">
        <v>600</v>
      </c>
      <c r="I143" s="348" t="s">
        <v>627</v>
      </c>
      <c r="J143" s="348" t="s">
        <v>628</v>
      </c>
      <c r="K143" s="348" t="s">
        <v>603</v>
      </c>
      <c r="L143" s="348" t="s">
        <v>604</v>
      </c>
      <c r="M143" s="348" t="s">
        <v>605</v>
      </c>
      <c r="N143" s="413" t="s">
        <v>629</v>
      </c>
      <c r="O143" s="45"/>
      <c r="P143" s="45"/>
      <c r="Q143" s="45"/>
      <c r="R143" s="112"/>
    </row>
    <row r="144" s="65" customFormat="1" ht="23.25" customHeight="1" spans="1:18">
      <c r="A144"/>
      <c r="B144" s="349" t="s">
        <v>54</v>
      </c>
      <c r="C144" s="377">
        <v>7</v>
      </c>
      <c r="D144" s="377">
        <v>7</v>
      </c>
      <c r="E144" s="377">
        <v>8</v>
      </c>
      <c r="F144" s="377">
        <v>8</v>
      </c>
      <c r="G144" s="377">
        <v>8</v>
      </c>
      <c r="H144" s="377">
        <v>8</v>
      </c>
      <c r="I144" s="377">
        <v>8</v>
      </c>
      <c r="J144" s="377">
        <v>8</v>
      </c>
      <c r="K144" s="377">
        <v>8</v>
      </c>
      <c r="L144" s="377">
        <v>8</v>
      </c>
      <c r="M144" s="377">
        <v>8</v>
      </c>
      <c r="N144" s="380">
        <v>7</v>
      </c>
      <c r="O144" s="45"/>
      <c r="P144" s="45"/>
      <c r="Q144" s="45"/>
      <c r="R144" s="112"/>
    </row>
    <row r="145" s="65" customFormat="1" ht="23.25" customHeight="1" spans="1:18">
      <c r="A145"/>
      <c r="B145" s="349" t="s">
        <v>16</v>
      </c>
      <c r="C145" s="176">
        <v>28</v>
      </c>
      <c r="D145" s="176">
        <v>28</v>
      </c>
      <c r="E145" s="176">
        <v>28</v>
      </c>
      <c r="F145" s="176">
        <v>28</v>
      </c>
      <c r="G145" s="82">
        <v>28</v>
      </c>
      <c r="H145" s="82">
        <v>26</v>
      </c>
      <c r="I145" s="82">
        <v>26</v>
      </c>
      <c r="J145" s="82">
        <v>26</v>
      </c>
      <c r="K145" s="82">
        <v>26</v>
      </c>
      <c r="L145" s="82">
        <v>26</v>
      </c>
      <c r="M145" s="82">
        <v>26</v>
      </c>
      <c r="N145" s="381">
        <v>26</v>
      </c>
      <c r="O145" s="82"/>
      <c r="P145" s="82"/>
      <c r="Q145" s="82"/>
      <c r="R145" s="112"/>
    </row>
    <row r="146" s="65" customFormat="1" ht="23.25" customHeight="1" spans="1:18">
      <c r="A146"/>
      <c r="B146" s="349" t="s">
        <v>637</v>
      </c>
      <c r="C146" s="176">
        <v>4</v>
      </c>
      <c r="D146" s="176">
        <v>4</v>
      </c>
      <c r="E146" s="176">
        <v>4</v>
      </c>
      <c r="F146" s="176">
        <v>4</v>
      </c>
      <c r="G146" s="82">
        <v>4</v>
      </c>
      <c r="H146" s="82">
        <v>4</v>
      </c>
      <c r="I146" s="82">
        <v>4</v>
      </c>
      <c r="J146" s="82">
        <v>0</v>
      </c>
      <c r="K146" s="82">
        <v>0</v>
      </c>
      <c r="L146" s="82">
        <v>0</v>
      </c>
      <c r="M146" s="82">
        <v>0</v>
      </c>
      <c r="N146" s="381">
        <v>0</v>
      </c>
      <c r="O146" s="171"/>
      <c r="P146" s="82"/>
      <c r="Q146" s="82"/>
      <c r="R146" s="112"/>
    </row>
    <row r="147" s="65" customFormat="1" ht="23.25" customHeight="1" spans="1:18">
      <c r="A147"/>
      <c r="B147" s="349" t="s">
        <v>38</v>
      </c>
      <c r="C147" s="176">
        <v>13</v>
      </c>
      <c r="D147" s="176">
        <v>13</v>
      </c>
      <c r="E147" s="176">
        <v>13</v>
      </c>
      <c r="F147" s="176">
        <v>18</v>
      </c>
      <c r="G147" s="82">
        <v>18</v>
      </c>
      <c r="H147" s="82">
        <v>18</v>
      </c>
      <c r="I147" s="82">
        <v>18</v>
      </c>
      <c r="J147" s="82">
        <v>18</v>
      </c>
      <c r="K147" s="82">
        <v>18</v>
      </c>
      <c r="L147" s="82">
        <v>18</v>
      </c>
      <c r="M147" s="82">
        <v>18</v>
      </c>
      <c r="N147" s="381">
        <v>18</v>
      </c>
      <c r="O147" s="171"/>
      <c r="P147" s="82"/>
      <c r="Q147" s="82"/>
      <c r="R147" s="112"/>
    </row>
    <row r="148" s="65" customFormat="1" ht="23.25" customHeight="1" spans="1:18">
      <c r="A148"/>
      <c r="B148" s="349" t="s">
        <v>49</v>
      </c>
      <c r="C148" s="176">
        <v>12</v>
      </c>
      <c r="D148" s="176">
        <v>12</v>
      </c>
      <c r="E148" s="176">
        <v>14</v>
      </c>
      <c r="F148" s="176">
        <v>14</v>
      </c>
      <c r="G148" s="82">
        <v>14</v>
      </c>
      <c r="H148" s="82">
        <v>14</v>
      </c>
      <c r="I148" s="82">
        <v>14</v>
      </c>
      <c r="J148" s="82">
        <v>14</v>
      </c>
      <c r="K148" s="82">
        <v>14</v>
      </c>
      <c r="L148" s="82">
        <v>14</v>
      </c>
      <c r="M148" s="82">
        <v>14</v>
      </c>
      <c r="N148" s="381">
        <v>14</v>
      </c>
      <c r="O148" s="171"/>
      <c r="P148" s="82"/>
      <c r="Q148" s="82"/>
      <c r="R148" s="112"/>
    </row>
    <row r="149" s="65" customFormat="1" ht="23.25" customHeight="1" spans="1:18">
      <c r="A149"/>
      <c r="B149" s="349" t="s">
        <v>34</v>
      </c>
      <c r="C149" s="176">
        <v>6</v>
      </c>
      <c r="D149" s="176">
        <v>6</v>
      </c>
      <c r="E149" s="176">
        <v>8</v>
      </c>
      <c r="F149" s="176">
        <v>8</v>
      </c>
      <c r="G149" s="82">
        <v>8</v>
      </c>
      <c r="H149" s="82">
        <v>8</v>
      </c>
      <c r="I149" s="82">
        <v>8</v>
      </c>
      <c r="J149" s="82">
        <v>8</v>
      </c>
      <c r="K149" s="82">
        <v>8</v>
      </c>
      <c r="L149" s="82">
        <v>8</v>
      </c>
      <c r="M149" s="82">
        <v>8</v>
      </c>
      <c r="N149" s="381">
        <v>8</v>
      </c>
      <c r="O149" s="171"/>
      <c r="P149" s="82"/>
      <c r="Q149" s="82"/>
      <c r="R149" s="112"/>
    </row>
    <row r="150" s="65" customFormat="1" ht="23.25" customHeight="1" spans="1:18">
      <c r="A150"/>
      <c r="B150" s="349" t="s">
        <v>25</v>
      </c>
      <c r="C150" s="176">
        <v>20</v>
      </c>
      <c r="D150" s="176">
        <v>20</v>
      </c>
      <c r="E150" s="176">
        <v>22</v>
      </c>
      <c r="F150" s="176">
        <v>18</v>
      </c>
      <c r="G150" s="82">
        <v>18</v>
      </c>
      <c r="H150" s="82">
        <v>18</v>
      </c>
      <c r="I150" s="82">
        <v>18</v>
      </c>
      <c r="J150" s="82">
        <v>18</v>
      </c>
      <c r="K150" s="82">
        <v>18</v>
      </c>
      <c r="L150" s="82">
        <v>18</v>
      </c>
      <c r="M150" s="82">
        <v>18</v>
      </c>
      <c r="N150" s="381">
        <v>18</v>
      </c>
      <c r="O150" s="171"/>
      <c r="P150" s="82"/>
      <c r="Q150" s="82"/>
      <c r="R150" s="112"/>
    </row>
    <row r="151" s="65" customFormat="1" ht="23.25" customHeight="1" spans="1:18">
      <c r="A151"/>
      <c r="B151" s="349" t="s">
        <v>31</v>
      </c>
      <c r="C151" s="176">
        <v>12</v>
      </c>
      <c r="D151" s="176">
        <v>12</v>
      </c>
      <c r="E151" s="176">
        <v>12</v>
      </c>
      <c r="F151" s="176">
        <v>12</v>
      </c>
      <c r="G151" s="82">
        <v>12</v>
      </c>
      <c r="H151" s="82">
        <v>12</v>
      </c>
      <c r="I151" s="82">
        <v>12</v>
      </c>
      <c r="J151" s="82">
        <v>12</v>
      </c>
      <c r="K151" s="82">
        <v>12</v>
      </c>
      <c r="L151" s="82">
        <v>12</v>
      </c>
      <c r="M151" s="82">
        <v>12</v>
      </c>
      <c r="N151" s="381">
        <v>12</v>
      </c>
      <c r="O151" s="171"/>
      <c r="P151" s="82"/>
      <c r="Q151" s="82"/>
      <c r="R151" s="112"/>
    </row>
    <row r="152" s="65" customFormat="1" ht="23.25" customHeight="1" spans="1:18">
      <c r="A152"/>
      <c r="B152" s="349" t="s">
        <v>21</v>
      </c>
      <c r="C152" s="176">
        <v>13</v>
      </c>
      <c r="D152" s="176">
        <v>13</v>
      </c>
      <c r="E152" s="176">
        <v>13</v>
      </c>
      <c r="F152" s="176">
        <v>12</v>
      </c>
      <c r="G152" s="82">
        <v>15</v>
      </c>
      <c r="H152" s="82">
        <v>15</v>
      </c>
      <c r="I152" s="82">
        <v>15</v>
      </c>
      <c r="J152" s="82">
        <v>15</v>
      </c>
      <c r="K152" s="82">
        <v>15</v>
      </c>
      <c r="L152" s="82">
        <v>15</v>
      </c>
      <c r="M152" s="82">
        <v>15</v>
      </c>
      <c r="N152" s="381">
        <v>15</v>
      </c>
      <c r="O152" s="171"/>
      <c r="P152" s="82"/>
      <c r="Q152" s="82"/>
      <c r="R152" s="112"/>
    </row>
    <row r="153" s="65" customFormat="1" ht="23.25" customHeight="1" spans="1:18">
      <c r="A153"/>
      <c r="B153" s="349" t="s">
        <v>70</v>
      </c>
      <c r="C153" s="176">
        <v>4</v>
      </c>
      <c r="D153" s="176">
        <v>4</v>
      </c>
      <c r="E153" s="176">
        <v>4</v>
      </c>
      <c r="F153" s="176">
        <v>4</v>
      </c>
      <c r="G153" s="82">
        <v>4</v>
      </c>
      <c r="H153" s="82">
        <v>4</v>
      </c>
      <c r="I153" s="82">
        <v>4</v>
      </c>
      <c r="J153" s="82">
        <v>0</v>
      </c>
      <c r="K153" s="82">
        <v>0</v>
      </c>
      <c r="L153" s="82">
        <v>0</v>
      </c>
      <c r="M153" s="82">
        <v>0</v>
      </c>
      <c r="N153" s="381">
        <v>0</v>
      </c>
      <c r="O153" s="171"/>
      <c r="P153" s="82"/>
      <c r="Q153" s="82"/>
      <c r="R153" s="112"/>
    </row>
    <row r="154" s="65" customFormat="1" ht="23.25" customHeight="1" spans="1:18">
      <c r="A154"/>
      <c r="B154" s="349" t="s">
        <v>46</v>
      </c>
      <c r="C154" s="176">
        <v>7</v>
      </c>
      <c r="D154" s="176">
        <v>7</v>
      </c>
      <c r="E154" s="176">
        <v>8</v>
      </c>
      <c r="F154" s="176">
        <v>8</v>
      </c>
      <c r="G154" s="82">
        <v>8</v>
      </c>
      <c r="H154" s="82">
        <v>8</v>
      </c>
      <c r="I154" s="82">
        <v>8</v>
      </c>
      <c r="J154" s="82">
        <v>8</v>
      </c>
      <c r="K154" s="82">
        <v>8</v>
      </c>
      <c r="L154" s="82">
        <v>8</v>
      </c>
      <c r="M154" s="82">
        <v>8</v>
      </c>
      <c r="N154" s="381">
        <v>8</v>
      </c>
      <c r="O154" s="171"/>
      <c r="P154" s="82"/>
      <c r="Q154" s="82"/>
      <c r="R154" s="112"/>
    </row>
    <row r="155" s="65" customFormat="1" ht="23.25" customHeight="1" spans="1:18">
      <c r="A155"/>
      <c r="B155" s="84" t="s">
        <v>529</v>
      </c>
      <c r="C155" s="85">
        <f>SUM(C144:C154)</f>
        <v>126</v>
      </c>
      <c r="D155" s="85">
        <f t="shared" ref="D155:N155" si="11">SUM(D144:D154)</f>
        <v>126</v>
      </c>
      <c r="E155" s="85">
        <f t="shared" si="11"/>
        <v>134</v>
      </c>
      <c r="F155" s="85">
        <f t="shared" si="11"/>
        <v>134</v>
      </c>
      <c r="G155" s="85">
        <f t="shared" si="11"/>
        <v>137</v>
      </c>
      <c r="H155" s="85">
        <f t="shared" si="11"/>
        <v>135</v>
      </c>
      <c r="I155" s="85">
        <f t="shared" si="11"/>
        <v>135</v>
      </c>
      <c r="J155" s="85">
        <f t="shared" si="11"/>
        <v>127</v>
      </c>
      <c r="K155" s="85">
        <f t="shared" si="11"/>
        <v>127</v>
      </c>
      <c r="L155" s="85">
        <f t="shared" si="11"/>
        <v>127</v>
      </c>
      <c r="M155" s="85">
        <f t="shared" si="11"/>
        <v>127</v>
      </c>
      <c r="N155" s="86">
        <f t="shared" si="11"/>
        <v>126</v>
      </c>
      <c r="O155" s="171"/>
      <c r="P155" s="82"/>
      <c r="Q155" s="82"/>
      <c r="R155" s="112"/>
    </row>
    <row r="156" s="65" customFormat="1" ht="23.25" customHeight="1" spans="1:18">
      <c r="A156"/>
      <c r="B156" s="67" t="s">
        <v>607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171"/>
      <c r="P156" s="82"/>
      <c r="Q156" s="82"/>
      <c r="R156" s="112"/>
    </row>
    <row r="157" s="65" customFormat="1" ht="23.25" customHeight="1" spans="1:18">
      <c r="A15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171"/>
      <c r="P157" s="82"/>
      <c r="Q157" s="82"/>
      <c r="R157" s="112"/>
    </row>
    <row r="158" s="65" customFormat="1" ht="23" customHeight="1" spans="1:18">
      <c r="A158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171"/>
      <c r="P158" s="82"/>
      <c r="Q158" s="82"/>
      <c r="R158" s="112"/>
    </row>
    <row r="159" s="65" customFormat="1" ht="23.25" customHeight="1" spans="1:18">
      <c r="A159"/>
      <c r="B159" s="346" t="s">
        <v>638</v>
      </c>
      <c r="C159" s="67"/>
      <c r="D159" s="67"/>
      <c r="E159" s="411"/>
      <c r="F159" s="411"/>
      <c r="G159" s="411"/>
      <c r="H159" s="411"/>
      <c r="I159" s="67"/>
      <c r="J159" s="67"/>
      <c r="K159" s="67"/>
      <c r="L159" s="67"/>
      <c r="M159" s="67"/>
      <c r="N159" s="67"/>
      <c r="O159" s="171"/>
      <c r="P159" s="82"/>
      <c r="Q159" s="82"/>
      <c r="R159" s="112"/>
    </row>
    <row r="160" s="65" customFormat="1" ht="23.25" customHeight="1" spans="1:18">
      <c r="A160"/>
      <c r="B160" s="71" t="s">
        <v>633</v>
      </c>
      <c r="C160" s="348" t="s">
        <v>595</v>
      </c>
      <c r="D160" s="348" t="s">
        <v>596</v>
      </c>
      <c r="E160" s="348" t="s">
        <v>624</v>
      </c>
      <c r="F160" s="348" t="s">
        <v>625</v>
      </c>
      <c r="G160" s="348" t="s">
        <v>626</v>
      </c>
      <c r="H160" s="348" t="s">
        <v>600</v>
      </c>
      <c r="I160" s="348" t="s">
        <v>627</v>
      </c>
      <c r="J160" s="348" t="s">
        <v>628</v>
      </c>
      <c r="K160" s="348" t="s">
        <v>603</v>
      </c>
      <c r="L160" s="348" t="s">
        <v>604</v>
      </c>
      <c r="M160" s="348" t="s">
        <v>605</v>
      </c>
      <c r="N160" s="413" t="s">
        <v>629</v>
      </c>
      <c r="O160" s="171"/>
      <c r="P160" s="82"/>
      <c r="Q160" s="82"/>
      <c r="R160" s="112"/>
    </row>
    <row r="161" s="65" customFormat="1" ht="23.25" customHeight="1" spans="1:18">
      <c r="A161"/>
      <c r="B161" s="349" t="s">
        <v>54</v>
      </c>
      <c r="C161" s="417">
        <v>15400</v>
      </c>
      <c r="D161" s="417">
        <v>15400</v>
      </c>
      <c r="E161" s="417">
        <v>17600</v>
      </c>
      <c r="F161" s="417">
        <v>17600</v>
      </c>
      <c r="G161" s="417">
        <v>17600</v>
      </c>
      <c r="H161" s="417">
        <v>17600</v>
      </c>
      <c r="I161" s="417">
        <v>17600</v>
      </c>
      <c r="J161" s="417">
        <v>17600</v>
      </c>
      <c r="K161" s="417">
        <v>17600</v>
      </c>
      <c r="L161" s="417">
        <v>17600</v>
      </c>
      <c r="M161" s="417">
        <v>17600</v>
      </c>
      <c r="N161" s="420">
        <v>15400</v>
      </c>
      <c r="O161" s="171"/>
      <c r="P161" s="82"/>
      <c r="Q161" s="82"/>
      <c r="R161" s="112"/>
    </row>
    <row r="162" s="65" customFormat="1" ht="23.25" customHeight="1" spans="1:18">
      <c r="A162"/>
      <c r="B162" s="349" t="s">
        <v>16</v>
      </c>
      <c r="C162" s="417">
        <v>61600</v>
      </c>
      <c r="D162" s="417">
        <v>61600</v>
      </c>
      <c r="E162" s="417">
        <v>61600</v>
      </c>
      <c r="F162" s="417">
        <v>61600</v>
      </c>
      <c r="G162" s="410">
        <v>61600</v>
      </c>
      <c r="H162" s="410">
        <v>57200</v>
      </c>
      <c r="I162" s="410">
        <v>57200</v>
      </c>
      <c r="J162" s="410">
        <v>57200</v>
      </c>
      <c r="K162" s="410">
        <v>57200</v>
      </c>
      <c r="L162" s="410">
        <v>57200</v>
      </c>
      <c r="M162" s="410">
        <v>57200</v>
      </c>
      <c r="N162" s="414">
        <v>57200</v>
      </c>
      <c r="O162" s="171"/>
      <c r="P162" s="82"/>
      <c r="Q162" s="82"/>
      <c r="R162" s="112"/>
    </row>
    <row r="163" s="65" customFormat="1" ht="23.25" customHeight="1" spans="1:18">
      <c r="A163"/>
      <c r="B163" s="349" t="s">
        <v>637</v>
      </c>
      <c r="C163" s="417">
        <v>8800</v>
      </c>
      <c r="D163" s="417">
        <v>8800</v>
      </c>
      <c r="E163" s="417">
        <v>8800</v>
      </c>
      <c r="F163" s="417">
        <v>6600</v>
      </c>
      <c r="G163" s="410">
        <v>11000</v>
      </c>
      <c r="H163" s="410">
        <v>8800</v>
      </c>
      <c r="I163" s="410">
        <v>8800</v>
      </c>
      <c r="J163" s="410">
        <v>0</v>
      </c>
      <c r="K163" s="410">
        <v>0</v>
      </c>
      <c r="L163" s="410">
        <v>0</v>
      </c>
      <c r="M163" s="410">
        <v>0</v>
      </c>
      <c r="N163" s="414">
        <v>0</v>
      </c>
      <c r="O163" s="171"/>
      <c r="P163" s="82"/>
      <c r="Q163" s="82"/>
      <c r="R163" s="112"/>
    </row>
    <row r="164" s="65" customFormat="1" ht="23.25" customHeight="1" spans="1:18">
      <c r="A164"/>
      <c r="B164" s="349" t="s">
        <v>38</v>
      </c>
      <c r="C164" s="417">
        <v>28600</v>
      </c>
      <c r="D164" s="417">
        <v>28600</v>
      </c>
      <c r="E164" s="417">
        <v>28600</v>
      </c>
      <c r="F164" s="417">
        <v>39600</v>
      </c>
      <c r="G164" s="410">
        <v>39600</v>
      </c>
      <c r="H164" s="410">
        <v>39600</v>
      </c>
      <c r="I164" s="410">
        <v>39600</v>
      </c>
      <c r="J164" s="410">
        <v>39600</v>
      </c>
      <c r="K164" s="410">
        <v>39600</v>
      </c>
      <c r="L164" s="410">
        <v>39600</v>
      </c>
      <c r="M164" s="410">
        <v>39600</v>
      </c>
      <c r="N164" s="414">
        <v>39600</v>
      </c>
      <c r="O164" s="171"/>
      <c r="P164" s="82"/>
      <c r="Q164" s="82"/>
      <c r="R164" s="112"/>
    </row>
    <row r="165" s="65" customFormat="1" ht="23.25" customHeight="1" spans="1:18">
      <c r="A165"/>
      <c r="B165" s="349" t="s">
        <v>49</v>
      </c>
      <c r="C165" s="417">
        <v>26400</v>
      </c>
      <c r="D165" s="417">
        <v>26400</v>
      </c>
      <c r="E165" s="417">
        <v>30800</v>
      </c>
      <c r="F165" s="417">
        <v>30800</v>
      </c>
      <c r="G165" s="410">
        <v>30800</v>
      </c>
      <c r="H165" s="410">
        <v>30800</v>
      </c>
      <c r="I165" s="410">
        <v>30800</v>
      </c>
      <c r="J165" s="410">
        <v>30800</v>
      </c>
      <c r="K165" s="410">
        <v>30800</v>
      </c>
      <c r="L165" s="410">
        <v>30800</v>
      </c>
      <c r="M165" s="410">
        <v>30800</v>
      </c>
      <c r="N165" s="414">
        <v>30800</v>
      </c>
      <c r="O165" s="171"/>
      <c r="P165" s="82"/>
      <c r="Q165" s="82"/>
      <c r="R165" s="112"/>
    </row>
    <row r="166" s="65" customFormat="1" ht="23.25" customHeight="1" spans="1:18">
      <c r="A166"/>
      <c r="B166" s="349" t="s">
        <v>34</v>
      </c>
      <c r="C166" s="417">
        <v>13200</v>
      </c>
      <c r="D166" s="417">
        <v>13200</v>
      </c>
      <c r="E166" s="417">
        <v>17600</v>
      </c>
      <c r="F166" s="417">
        <v>17600</v>
      </c>
      <c r="G166" s="410">
        <v>17600</v>
      </c>
      <c r="H166" s="410">
        <v>17600</v>
      </c>
      <c r="I166" s="410">
        <v>17600</v>
      </c>
      <c r="J166" s="410">
        <v>17600</v>
      </c>
      <c r="K166" s="410">
        <v>17600</v>
      </c>
      <c r="L166" s="410">
        <v>17600</v>
      </c>
      <c r="M166" s="410">
        <v>17600</v>
      </c>
      <c r="N166" s="414">
        <v>17600</v>
      </c>
      <c r="O166" s="171"/>
      <c r="P166" s="82"/>
      <c r="Q166" s="82"/>
      <c r="R166" s="112"/>
    </row>
    <row r="167" s="65" customFormat="1" ht="23.25" customHeight="1" spans="1:18">
      <c r="A167"/>
      <c r="B167" s="349" t="s">
        <v>25</v>
      </c>
      <c r="C167" s="417">
        <v>44000</v>
      </c>
      <c r="D167" s="417">
        <v>44000</v>
      </c>
      <c r="E167" s="417">
        <v>48400</v>
      </c>
      <c r="F167" s="417">
        <v>39600</v>
      </c>
      <c r="G167" s="410">
        <v>39600</v>
      </c>
      <c r="H167" s="410">
        <v>39600</v>
      </c>
      <c r="I167" s="410">
        <v>39600</v>
      </c>
      <c r="J167" s="410">
        <v>39600</v>
      </c>
      <c r="K167" s="410">
        <v>39600</v>
      </c>
      <c r="L167" s="410">
        <v>39600</v>
      </c>
      <c r="M167" s="410">
        <v>39600</v>
      </c>
      <c r="N167" s="414">
        <v>37400</v>
      </c>
      <c r="O167" s="171"/>
      <c r="P167" s="82"/>
      <c r="Q167" s="82"/>
      <c r="R167" s="112"/>
    </row>
    <row r="168" s="65" customFormat="1" ht="23.25" customHeight="1" spans="1:18">
      <c r="A168"/>
      <c r="B168" s="349" t="s">
        <v>31</v>
      </c>
      <c r="C168" s="417">
        <v>26400</v>
      </c>
      <c r="D168" s="417">
        <v>26400</v>
      </c>
      <c r="E168" s="417">
        <v>24200</v>
      </c>
      <c r="F168" s="417">
        <v>28600</v>
      </c>
      <c r="G168" s="410">
        <v>26400</v>
      </c>
      <c r="H168" s="410">
        <v>26400</v>
      </c>
      <c r="I168" s="410">
        <v>26400</v>
      </c>
      <c r="J168" s="410">
        <v>26400</v>
      </c>
      <c r="K168" s="410">
        <v>26400</v>
      </c>
      <c r="L168" s="410">
        <v>26400</v>
      </c>
      <c r="M168" s="410">
        <v>26400</v>
      </c>
      <c r="N168" s="414">
        <v>26400</v>
      </c>
      <c r="O168" s="171"/>
      <c r="P168" s="82"/>
      <c r="Q168" s="82"/>
      <c r="R168" s="112"/>
    </row>
    <row r="169" s="65" customFormat="1" ht="23.25" customHeight="1" spans="1:18">
      <c r="A169"/>
      <c r="B169" s="349" t="s">
        <v>21</v>
      </c>
      <c r="C169" s="417">
        <v>28600</v>
      </c>
      <c r="D169" s="417">
        <v>28600</v>
      </c>
      <c r="E169" s="417">
        <v>28600</v>
      </c>
      <c r="F169" s="417">
        <v>26400</v>
      </c>
      <c r="G169" s="410">
        <v>33000</v>
      </c>
      <c r="H169" s="410">
        <v>33000</v>
      </c>
      <c r="I169" s="410">
        <v>33000</v>
      </c>
      <c r="J169" s="410">
        <v>33000</v>
      </c>
      <c r="K169" s="410">
        <v>33000</v>
      </c>
      <c r="L169" s="410">
        <v>33000</v>
      </c>
      <c r="M169" s="410">
        <v>33000</v>
      </c>
      <c r="N169" s="414">
        <v>33000</v>
      </c>
      <c r="O169" s="171"/>
      <c r="P169" s="82"/>
      <c r="Q169" s="82"/>
      <c r="R169" s="112"/>
    </row>
    <row r="170" s="65" customFormat="1" ht="23.25" customHeight="1" spans="1:18">
      <c r="A170"/>
      <c r="B170" s="349" t="s">
        <v>70</v>
      </c>
      <c r="C170" s="417">
        <v>8800</v>
      </c>
      <c r="D170" s="417">
        <v>8800</v>
      </c>
      <c r="E170" s="417">
        <v>8800</v>
      </c>
      <c r="F170" s="417">
        <v>8800</v>
      </c>
      <c r="G170" s="417">
        <v>8800</v>
      </c>
      <c r="H170" s="417">
        <v>8800</v>
      </c>
      <c r="I170" s="417">
        <v>8800</v>
      </c>
      <c r="J170" s="417">
        <v>0</v>
      </c>
      <c r="K170" s="417">
        <v>0</v>
      </c>
      <c r="L170" s="417">
        <v>0</v>
      </c>
      <c r="M170" s="410">
        <v>0</v>
      </c>
      <c r="N170" s="414">
        <v>0</v>
      </c>
      <c r="O170" s="171"/>
      <c r="P170" s="82"/>
      <c r="Q170" s="82"/>
      <c r="R170" s="112"/>
    </row>
    <row r="171" s="65" customFormat="1" ht="23.25" customHeight="1" spans="1:18">
      <c r="A171"/>
      <c r="B171" s="349" t="s">
        <v>46</v>
      </c>
      <c r="C171" s="417">
        <v>15400</v>
      </c>
      <c r="D171" s="417">
        <v>15400</v>
      </c>
      <c r="E171" s="417">
        <v>15400</v>
      </c>
      <c r="F171" s="417">
        <v>19800</v>
      </c>
      <c r="G171" s="417">
        <v>17600</v>
      </c>
      <c r="H171" s="417">
        <v>17600</v>
      </c>
      <c r="I171" s="417">
        <v>17600</v>
      </c>
      <c r="J171" s="417">
        <v>17600</v>
      </c>
      <c r="K171" s="417">
        <v>17600</v>
      </c>
      <c r="L171" s="417">
        <v>17600</v>
      </c>
      <c r="M171" s="410">
        <v>17600</v>
      </c>
      <c r="N171" s="414">
        <v>17600</v>
      </c>
      <c r="O171" s="171"/>
      <c r="P171" s="82"/>
      <c r="Q171" s="82"/>
      <c r="R171" s="112"/>
    </row>
    <row r="172" s="65" customFormat="1" ht="23.25" customHeight="1" spans="1:18">
      <c r="A172"/>
      <c r="B172" s="84" t="s">
        <v>529</v>
      </c>
      <c r="C172" s="96">
        <f>SUM(C161:C171)</f>
        <v>277200</v>
      </c>
      <c r="D172" s="96">
        <f t="shared" ref="D172:N172" si="12">SUM(D161:D171)</f>
        <v>277200</v>
      </c>
      <c r="E172" s="96">
        <f t="shared" si="12"/>
        <v>290400</v>
      </c>
      <c r="F172" s="96">
        <f t="shared" si="12"/>
        <v>297000</v>
      </c>
      <c r="G172" s="96">
        <f t="shared" si="12"/>
        <v>303600</v>
      </c>
      <c r="H172" s="96">
        <f t="shared" si="12"/>
        <v>297000</v>
      </c>
      <c r="I172" s="96">
        <f t="shared" si="12"/>
        <v>297000</v>
      </c>
      <c r="J172" s="96">
        <f t="shared" si="12"/>
        <v>279400</v>
      </c>
      <c r="K172" s="96">
        <f t="shared" si="12"/>
        <v>279400</v>
      </c>
      <c r="L172" s="96">
        <f t="shared" si="12"/>
        <v>279400</v>
      </c>
      <c r="M172" s="96">
        <f t="shared" si="12"/>
        <v>279400</v>
      </c>
      <c r="N172" s="97">
        <f t="shared" si="12"/>
        <v>275000</v>
      </c>
      <c r="O172" s="87"/>
      <c r="P172" s="87"/>
      <c r="Q172" s="87"/>
      <c r="R172" s="112"/>
    </row>
    <row r="173" s="65" customFormat="1" ht="23.25" customHeight="1" spans="1:18">
      <c r="A173"/>
      <c r="B173" s="67" t="s">
        <v>607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39"/>
      <c r="P173" s="39"/>
      <c r="Q173" s="39"/>
      <c r="R173" s="112"/>
    </row>
    <row r="174" s="65" customFormat="1" ht="23.25" customHeight="1" spans="1:18">
      <c r="A174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39"/>
      <c r="P174" s="39"/>
      <c r="Q174" s="39"/>
      <c r="R174" s="112"/>
    </row>
    <row r="175" s="65" customFormat="1" ht="23.25" customHeight="1" spans="1:18">
      <c r="A175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39"/>
      <c r="P175" s="39"/>
      <c r="Q175" s="39"/>
      <c r="R175" s="112"/>
    </row>
    <row r="176" s="65" customFormat="1" ht="23.25" customHeight="1" spans="1:18">
      <c r="A176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82"/>
      <c r="P176" s="82"/>
      <c r="Q176" s="82"/>
      <c r="R176" s="112"/>
    </row>
    <row r="177" s="65" customFormat="1" ht="23.25" customHeight="1" spans="1:18">
      <c r="A17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82"/>
      <c r="P177" s="82"/>
      <c r="Q177" s="82"/>
      <c r="R177" s="112"/>
    </row>
    <row r="178" s="65" customFormat="1" ht="23.25" customHeight="1" spans="1:18">
      <c r="A178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82"/>
      <c r="P178" s="82"/>
      <c r="Q178" s="82"/>
      <c r="R178" s="112"/>
    </row>
    <row r="179" s="65" customFormat="1" ht="23.25" customHeight="1" spans="1:18">
      <c r="A179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82"/>
      <c r="P179" s="82"/>
      <c r="Q179" s="82"/>
      <c r="R179" s="112"/>
    </row>
    <row r="180" s="65" customFormat="1" ht="23.25" customHeight="1" spans="1:18">
      <c r="A180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82"/>
      <c r="P180" s="82"/>
      <c r="Q180" s="82"/>
      <c r="R180" s="112"/>
    </row>
    <row r="181" s="65" customFormat="1" ht="23.25" customHeight="1" spans="1:18">
      <c r="A181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82"/>
      <c r="P181" s="82"/>
      <c r="Q181" s="82"/>
      <c r="R181" s="112"/>
    </row>
    <row r="182" s="65" customFormat="1" ht="23.25" customHeight="1" spans="1:18">
      <c r="A182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82"/>
      <c r="P182" s="82"/>
      <c r="Q182" s="82"/>
      <c r="R182" s="112"/>
    </row>
    <row r="183" s="65" customFormat="1" ht="23.25" customHeight="1" spans="1:18">
      <c r="A183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82"/>
      <c r="P183" s="82"/>
      <c r="Q183" s="82"/>
      <c r="R183" s="112"/>
    </row>
    <row r="184" s="65" customFormat="1" ht="23.25" customHeight="1" spans="1:18">
      <c r="A184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82"/>
      <c r="P184" s="82"/>
      <c r="Q184" s="82"/>
      <c r="R184" s="112"/>
    </row>
    <row r="185" s="65" customFormat="1" ht="23.25" customHeight="1" spans="1:18">
      <c r="A185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82"/>
      <c r="P185" s="82"/>
      <c r="Q185" s="82"/>
      <c r="R185" s="112"/>
    </row>
    <row r="186" s="65" customFormat="1" ht="23.25" customHeight="1" spans="1:18">
      <c r="A186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82"/>
      <c r="P186" s="82"/>
      <c r="Q186" s="82"/>
      <c r="R186" s="112"/>
    </row>
    <row r="187" s="65" customFormat="1" ht="23.25" customHeight="1" spans="1:18">
      <c r="A18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82"/>
      <c r="P187" s="82"/>
      <c r="Q187" s="82"/>
      <c r="R187" s="112"/>
    </row>
    <row r="188" s="65" customFormat="1" ht="23.25" customHeight="1" spans="1:18">
      <c r="A188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87"/>
      <c r="P188" s="87"/>
      <c r="Q188" s="87"/>
      <c r="R188" s="112"/>
    </row>
    <row r="189" s="65" customFormat="1" ht="23.25" customHeight="1" spans="1:18">
      <c r="A189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39"/>
      <c r="P189" s="39"/>
      <c r="Q189" s="39"/>
      <c r="R189" s="112"/>
    </row>
    <row r="190" s="65" customFormat="1" ht="23.25" customHeight="1" spans="1:18">
      <c r="A190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39"/>
      <c r="P190" s="39"/>
      <c r="Q190" s="39"/>
      <c r="R190" s="112"/>
    </row>
    <row r="191" s="65" customFormat="1" ht="23.25" customHeight="1" spans="1:18">
      <c r="A191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39"/>
      <c r="P191" s="39"/>
      <c r="Q191" s="39"/>
      <c r="R191" s="112"/>
    </row>
    <row r="192" s="65" customFormat="1" ht="23.25" customHeight="1" spans="1:18">
      <c r="A192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39"/>
      <c r="P192" s="39"/>
      <c r="Q192" s="39"/>
      <c r="R192" s="112"/>
    </row>
    <row r="193" s="65" customFormat="1" ht="23.25" customHeight="1" spans="1:18">
      <c r="A193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112"/>
    </row>
    <row r="194" s="65" customFormat="1" ht="23.25" customHeight="1" spans="1:18">
      <c r="A194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112"/>
    </row>
    <row r="195" s="65" customFormat="1" ht="23.25" customHeight="1" spans="1:18">
      <c r="A195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112"/>
    </row>
    <row r="196" s="65" customFormat="1" ht="23.25" customHeight="1" spans="1:18">
      <c r="A196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112"/>
    </row>
    <row r="197" s="65" customFormat="1" ht="23.25" customHeight="1" spans="1:18">
      <c r="A197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112"/>
    </row>
    <row r="198" s="65" customFormat="1" ht="23.25" customHeight="1" spans="1:18">
      <c r="A19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112"/>
    </row>
    <row r="199" s="65" customFormat="1" ht="23.25" customHeight="1" spans="1:18">
      <c r="A19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112"/>
    </row>
    <row r="200" s="65" customFormat="1" ht="23.25" customHeight="1" spans="1:18">
      <c r="A200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112"/>
    </row>
    <row r="201" s="65" customFormat="1" ht="23.25" customHeight="1" spans="1:18">
      <c r="A201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112"/>
    </row>
    <row r="202" s="65" customFormat="1" ht="23.25" customHeight="1" spans="1:18">
      <c r="A202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112"/>
    </row>
    <row r="203" s="65" customFormat="1" ht="23.25" customHeight="1" spans="1:18">
      <c r="A203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="65" customFormat="1" ht="23.25" customHeight="1" spans="1:18">
      <c r="A204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="65" customFormat="1" ht="23.25" customHeight="1" spans="1:18">
      <c r="A205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="65" customFormat="1" ht="23.25" customHeight="1" spans="1:18">
      <c r="A206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="65" customFormat="1" ht="23.25" customHeight="1" spans="1:18">
      <c r="A207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="65" customFormat="1" ht="23.25" customHeight="1" spans="1:18">
      <c r="A208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="65" customFormat="1" ht="23.25" customHeight="1" spans="1:18">
      <c r="A209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="65" customFormat="1" ht="23.25" customHeight="1" spans="1:18">
      <c r="A210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="65" customFormat="1" ht="23.25" customHeight="1" spans="1:18">
      <c r="A211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="65" customFormat="1" ht="23.25" customHeight="1" spans="1:18">
      <c r="A2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="65" customFormat="1" ht="23.25" customHeight="1" spans="1:18">
      <c r="A213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="65" customFormat="1" ht="23.25" customHeight="1" spans="1:18">
      <c r="A214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="65" customFormat="1" ht="23.25" customHeight="1" spans="1:18">
      <c r="A215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="65" customFormat="1" ht="23.25" customHeight="1" spans="1:18">
      <c r="A216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="65" customFormat="1" ht="23.25" customHeight="1" spans="1:18">
      <c r="A217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="65" customFormat="1" ht="23.25" customHeight="1" spans="1:18">
      <c r="A218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="65" customFormat="1" ht="23.25" customHeight="1" spans="1:18">
      <c r="A219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="65" customFormat="1" ht="23.25" customHeight="1" spans="1:18">
      <c r="A220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="65" customFormat="1" ht="23.25" customHeight="1" spans="1:18">
      <c r="A221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="65" customFormat="1" ht="23.25" customHeight="1" spans="1:18">
      <c r="A22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="65" customFormat="1" ht="23.25" customHeight="1" spans="1:18">
      <c r="A223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="65" customFormat="1" ht="23.25" customHeight="1" spans="1:18">
      <c r="A224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="65" customFormat="1" ht="23.25" customHeight="1" spans="1:18">
      <c r="A225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="65" customFormat="1" ht="23.25" customHeight="1" spans="1:18">
      <c r="A226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="65" customFormat="1" ht="23.25" customHeight="1" spans="1:18">
      <c r="A227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="65" customFormat="1" ht="23.25" customHeight="1" spans="1:18">
      <c r="A228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="65" customFormat="1" ht="23.25" customHeight="1" spans="1:18">
      <c r="A229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="65" customFormat="1" ht="23.25" customHeight="1" spans="1:18">
      <c r="A230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="65" customFormat="1" ht="23.25" customHeight="1" spans="1:18">
      <c r="A231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="65" customFormat="1" ht="23.25" customHeight="1" spans="1:18">
      <c r="A23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="65" customFormat="1" ht="23.25" customHeight="1" spans="1:18">
      <c r="A233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="65" customFormat="1" ht="23.25" customHeight="1" spans="1:18">
      <c r="A234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="65" customFormat="1" ht="23.25" customHeight="1" spans="1:18">
      <c r="A235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="65" customFormat="1" ht="23.25" customHeight="1" spans="1:18">
      <c r="A236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="65" customFormat="1" ht="23.25" customHeight="1" spans="1:18">
      <c r="A237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="65" customFormat="1" ht="23.25" customHeight="1" spans="1:18">
      <c r="A238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="65" customFormat="1" ht="23.25" customHeight="1" spans="1:18">
      <c r="A239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="65" customFormat="1" ht="23.25" customHeight="1" spans="1:18">
      <c r="A240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="65" customFormat="1" ht="23.25" customHeight="1" spans="1:18">
      <c r="A241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="65" customFormat="1" ht="23.25" customHeight="1" spans="1:18">
      <c r="A24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="65" customFormat="1" ht="23.25" customHeight="1" spans="1:18">
      <c r="A243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="65" customFormat="1" ht="23.25" customHeight="1" spans="1:18">
      <c r="A244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="65" customFormat="1" ht="23.25" customHeight="1" spans="1:18">
      <c r="A245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="65" customFormat="1" ht="23.25" customHeight="1" spans="1:18">
      <c r="A246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="65" customFormat="1" ht="23.25" customHeight="1" spans="1:18">
      <c r="A247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="65" customFormat="1" ht="23.25" customHeight="1" spans="1:18">
      <c r="A248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="65" customFormat="1" ht="23.25" customHeight="1" spans="1:18">
      <c r="A249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="65" customFormat="1" ht="23.25" customHeight="1" spans="1:18">
      <c r="A250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="65" customFormat="1" ht="23.25" customHeight="1" spans="1:18">
      <c r="A251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="65" customFormat="1" ht="23.25" customHeight="1" spans="1:18">
      <c r="A25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="65" customFormat="1" ht="23.25" customHeight="1" spans="1:18">
      <c r="A253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="65" customFormat="1" ht="23.25" customHeight="1" spans="1:18">
      <c r="A254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="65" customFormat="1" spans="1:18">
      <c r="A255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="65" customFormat="1" spans="1:18">
      <c r="A256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="65" customFormat="1" spans="1:18">
      <c r="A257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="65" customFormat="1" spans="1:18">
      <c r="A258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="65" customFormat="1" spans="1:18">
      <c r="A259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="65" customFormat="1" spans="1:18">
      <c r="A260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="65" customFormat="1" spans="1:18">
      <c r="A261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="65" customFormat="1" spans="1:18">
      <c r="A26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="65" customFormat="1" spans="1:18">
      <c r="A263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="65" customFormat="1" spans="1:18">
      <c r="A264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="65" customFormat="1" spans="1:18">
      <c r="A265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="65" customFormat="1" spans="1:18">
      <c r="A266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="65" customFormat="1" spans="1:18">
      <c r="A267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="65" customFormat="1" spans="1:18">
      <c r="A268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="65" customFormat="1" spans="1:18">
      <c r="A269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="65" customFormat="1" spans="1:18">
      <c r="A270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="65" customFormat="1" spans="1:18">
      <c r="A271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="65" customFormat="1" spans="1:18">
      <c r="A27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="65" customFormat="1" spans="1:18">
      <c r="A273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="65" customFormat="1" spans="1:18">
      <c r="A274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="65" customFormat="1" spans="1:18">
      <c r="A275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="65" customFormat="1" spans="1:18">
      <c r="A276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="65" customFormat="1" spans="1:18">
      <c r="A277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="65" customFormat="1" spans="1:18">
      <c r="A278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="65" customFormat="1" spans="1:18">
      <c r="A279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="65" customFormat="1" spans="1:18">
      <c r="A280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="65" customFormat="1" spans="1:18">
      <c r="A281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="65" customFormat="1" spans="1:18">
      <c r="A28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="65" customFormat="1" spans="1:18">
      <c r="A283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="65" customFormat="1" spans="1:18">
      <c r="A284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="65" customFormat="1" spans="1:18">
      <c r="A285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="65" customFormat="1" spans="1:18">
      <c r="A286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="65" customFormat="1" spans="1:18">
      <c r="A287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="65" customFormat="1" spans="1:18">
      <c r="A288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="65" customFormat="1" spans="1:18">
      <c r="A289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="65" customFormat="1" spans="1:18">
      <c r="A290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="65" customFormat="1" spans="1:18">
      <c r="A291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="65" customFormat="1" spans="1:18">
      <c r="A29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="65" customFormat="1" spans="1:18">
      <c r="A293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="65" customFormat="1" spans="1:18">
      <c r="A294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="65" customFormat="1" spans="1:18">
      <c r="A295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="65" customFormat="1" spans="1:18">
      <c r="A296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="65" customFormat="1" spans="1:18">
      <c r="A297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="65" customFormat="1" spans="1:18">
      <c r="A298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="65" customFormat="1" spans="1:18">
      <c r="A299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="65" customFormat="1" spans="1:18">
      <c r="A300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="65" customFormat="1" spans="1:18">
      <c r="A301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="65" customFormat="1" spans="1:18">
      <c r="A30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="65" customFormat="1" spans="1:18">
      <c r="A303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="65" customFormat="1" spans="1:18">
      <c r="A304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="65" customFormat="1" spans="1:18">
      <c r="A305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="65" customFormat="1" spans="1:18">
      <c r="A306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="65" customFormat="1" spans="1:18">
      <c r="A307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="65" customFormat="1" spans="1:18">
      <c r="A308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="65" customFormat="1" spans="1:18">
      <c r="A309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="65" customFormat="1" spans="1:18">
      <c r="A310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="65" customFormat="1" spans="1:18">
      <c r="A311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="65" customFormat="1" spans="1:18">
      <c r="A3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="65" customFormat="1" spans="1:18">
      <c r="A313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="65" customFormat="1" spans="1:18">
      <c r="A314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="65" customFormat="1" spans="1:18">
      <c r="A315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="65" customFormat="1" spans="1:18">
      <c r="A316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="65" customFormat="1" spans="1:18">
      <c r="A317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="65" customFormat="1" spans="1:18">
      <c r="A318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="65" customFormat="1" spans="1:18">
      <c r="A319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="65" customFormat="1" spans="1:18">
      <c r="A320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="65" customFormat="1" spans="1:18">
      <c r="A321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="65" customFormat="1" spans="1:18">
      <c r="A32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="65" customFormat="1" spans="1:18">
      <c r="A323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="65" customFormat="1" spans="1:18">
      <c r="A324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="65" customFormat="1" spans="1:18">
      <c r="A325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="65" customFormat="1" spans="1:18">
      <c r="A326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="65" customFormat="1" spans="1:18">
      <c r="A327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="65" customFormat="1" spans="1:18">
      <c r="A328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="65" customFormat="1" spans="1:18">
      <c r="A329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="65" customFormat="1" spans="1:18">
      <c r="A330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="65" customFormat="1" spans="1:18">
      <c r="A331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="65" customFormat="1" spans="1:18">
      <c r="A33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="65" customFormat="1" spans="1:18">
      <c r="A333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="65" customFormat="1" spans="1:18">
      <c r="A334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="65" customFormat="1" spans="1:18">
      <c r="A335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="65" customFormat="1" spans="1:18">
      <c r="A336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="65" customFormat="1" spans="1:18">
      <c r="A337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="65" customFormat="1" spans="1:18">
      <c r="A338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="65" customFormat="1" spans="1:18">
      <c r="A339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="65" customFormat="1" spans="1:18">
      <c r="A340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="65" customFormat="1" spans="1:18">
      <c r="A341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="65" customFormat="1" spans="1:18">
      <c r="A34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="65" customFormat="1" spans="1:18">
      <c r="A343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="65" customFormat="1" spans="1:18">
      <c r="A344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="65" customFormat="1" spans="1:18">
      <c r="A345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="65" customFormat="1" spans="1:18">
      <c r="A346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="65" customFormat="1" spans="1:18">
      <c r="A347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</row>
    <row r="348" s="65" customFormat="1" spans="1:18">
      <c r="A348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</row>
    <row r="349" s="65" customFormat="1" spans="1:18">
      <c r="A349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</row>
    <row r="350" s="65" customFormat="1" spans="1:18">
      <c r="A350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</row>
    <row r="351" s="65" customFormat="1" spans="1:18">
      <c r="A351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</row>
    <row r="352" s="65" customFormat="1" spans="1:18">
      <c r="A352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</row>
    <row r="353" s="65" customFormat="1" spans="1:18">
      <c r="A353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</row>
    <row r="354" s="65" customFormat="1" spans="1:18">
      <c r="A354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</row>
    <row r="355" s="65" customFormat="1" spans="1:18">
      <c r="A35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</row>
    <row r="356" s="65" customFormat="1" spans="1:18">
      <c r="A356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</row>
    <row r="357" s="65" customFormat="1" spans="1:18">
      <c r="A357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</row>
    <row r="358" s="65" customFormat="1" spans="1:18">
      <c r="A358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</row>
    <row r="359" s="65" customFormat="1" spans="1:18">
      <c r="A359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</row>
    <row r="360" s="65" customFormat="1" spans="1:18">
      <c r="A360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</row>
    <row r="361" s="65" customFormat="1" spans="1:18">
      <c r="A361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</row>
    <row r="362" s="65" customFormat="1" spans="1:18">
      <c r="A362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</row>
    <row r="363" s="65" customFormat="1" spans="1:18">
      <c r="A363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</row>
    <row r="364" s="65" customFormat="1" spans="1:18">
      <c r="A364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</row>
    <row r="365" s="65" customFormat="1" spans="1:18">
      <c r="A36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</row>
    <row r="366" s="65" customFormat="1" spans="1:18">
      <c r="A366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</row>
    <row r="367" s="65" customFormat="1" spans="1:18">
      <c r="A367"/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</row>
    <row r="368" s="65" customFormat="1" spans="1:18">
      <c r="A368"/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</row>
    <row r="369" s="65" customFormat="1" spans="1:18">
      <c r="A369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</row>
    <row r="370" s="65" customFormat="1" spans="1:18">
      <c r="A370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</row>
    <row r="371" s="65" customFormat="1" spans="1:18">
      <c r="A371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</row>
    <row r="372" s="65" customFormat="1" spans="1:18">
      <c r="A372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</row>
    <row r="373" s="65" customFormat="1" spans="1:18">
      <c r="A373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</row>
    <row r="374" s="65" customFormat="1" spans="1:18">
      <c r="A374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</row>
    <row r="375" s="65" customFormat="1" spans="1:18">
      <c r="A37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</row>
    <row r="376" s="65" customFormat="1" spans="1:18">
      <c r="A376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</row>
    <row r="377" spans="2:18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</sheetData>
  <mergeCells count="18">
    <mergeCell ref="B26:N26"/>
    <mergeCell ref="B27:N27"/>
    <mergeCell ref="B28:N28"/>
    <mergeCell ref="B29:N29"/>
    <mergeCell ref="B30:N30"/>
    <mergeCell ref="B31:N31"/>
    <mergeCell ref="B32:N32"/>
    <mergeCell ref="B33:N33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85:N85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K136"/>
  <sheetViews>
    <sheetView showGridLines="0" zoomScale="85" zoomScaleNormal="85" workbookViewId="0">
      <selection activeCell="G12" sqref="G12:K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639</v>
      </c>
      <c r="B12" s="21"/>
      <c r="C12" s="21"/>
      <c r="D12" s="21"/>
      <c r="E12" s="21"/>
      <c r="F12" s="22"/>
      <c r="G12" s="20" t="s">
        <v>640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35" t="s">
        <v>607</v>
      </c>
      <c r="B27" s="54"/>
      <c r="C27" s="55"/>
      <c r="D27" s="56"/>
      <c r="E27" s="56"/>
      <c r="F27" s="57"/>
      <c r="G27" s="35" t="s">
        <v>607</v>
      </c>
      <c r="H27" s="58"/>
      <c r="I27" s="62"/>
      <c r="J27" s="62"/>
      <c r="K27" s="63"/>
    </row>
    <row r="28" ht="50.1" customHeight="1" spans="1:11">
      <c r="A28" s="20" t="s">
        <v>641</v>
      </c>
      <c r="B28" s="21"/>
      <c r="C28" s="21"/>
      <c r="D28" s="21"/>
      <c r="E28" s="21"/>
      <c r="F28" s="22"/>
      <c r="G28" s="20" t="s">
        <v>642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35" t="s">
        <v>607</v>
      </c>
      <c r="B43" s="54"/>
      <c r="C43" s="55"/>
      <c r="D43" s="56"/>
      <c r="E43" s="56"/>
      <c r="F43" s="57"/>
      <c r="G43" s="344" t="s">
        <v>607</v>
      </c>
      <c r="H43" s="58"/>
      <c r="I43" s="62"/>
      <c r="J43" s="62"/>
      <c r="K43" s="63"/>
    </row>
    <row r="44" ht="23.25" customHeight="1" spans="1:11">
      <c r="A44" s="13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23.25" customHeight="1" spans="1:11">
      <c r="A45" s="139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4"/>
  </sheetPr>
  <dimension ref="A1:R368"/>
  <sheetViews>
    <sheetView showGridLines="0" zoomScale="85" zoomScaleNormal="85" workbookViewId="0">
      <selection activeCell="A1" sqref="A1"/>
    </sheetView>
  </sheetViews>
  <sheetFormatPr defaultColWidth="0" defaultRowHeight="15"/>
  <cols>
    <col min="1" max="1" width="2.71428571428571" customWidth="1"/>
    <col min="2" max="2" width="13.8571428571429" customWidth="1"/>
    <col min="3" max="3" width="43.8571428571429" customWidth="1"/>
    <col min="4" max="15" width="15.7142857142857" customWidth="1"/>
    <col min="16" max="16" width="17.7142857142857" customWidth="1"/>
    <col min="17" max="17" width="9.14285714285714" customWidth="1"/>
    <col min="18" max="18" width="8.57142857142857" customWidth="1"/>
    <col min="19" max="24" width="0" hidden="1" customWidth="1"/>
    <col min="25" max="16384" width="9.14285714285714" hidden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5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5"/>
    </row>
    <row r="4" customHeight="1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5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9"/>
    </row>
    <row r="11" ht="23.25" customHeight="1"/>
    <row r="12" ht="23.25" customHeight="1" spans="2:18">
      <c r="B12" s="345" t="s">
        <v>643</v>
      </c>
      <c r="C12" s="34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364"/>
      <c r="O12" s="365"/>
      <c r="P12" s="45"/>
      <c r="Q12" s="30"/>
      <c r="R12" s="139"/>
    </row>
    <row r="13" ht="39.95" customHeight="1" spans="1:18">
      <c r="A13" s="138"/>
      <c r="B13" s="347" t="s">
        <v>644</v>
      </c>
      <c r="C13" s="348"/>
      <c r="D13" s="348" t="s">
        <v>595</v>
      </c>
      <c r="E13" s="348" t="s">
        <v>596</v>
      </c>
      <c r="F13" s="348" t="s">
        <v>624</v>
      </c>
      <c r="G13" s="348" t="s">
        <v>625</v>
      </c>
      <c r="H13" s="348" t="s">
        <v>626</v>
      </c>
      <c r="I13" s="348" t="s">
        <v>600</v>
      </c>
      <c r="J13" s="348" t="s">
        <v>627</v>
      </c>
      <c r="K13" s="348" t="s">
        <v>628</v>
      </c>
      <c r="L13" s="348" t="s">
        <v>603</v>
      </c>
      <c r="M13" s="348" t="s">
        <v>604</v>
      </c>
      <c r="N13" s="366" t="s">
        <v>605</v>
      </c>
      <c r="O13" s="367" t="s">
        <v>629</v>
      </c>
      <c r="P13" s="45"/>
      <c r="Q13" s="30"/>
      <c r="R13" s="139"/>
    </row>
    <row r="14" ht="23.25" customHeight="1" spans="1:18">
      <c r="A14" s="138"/>
      <c r="B14" s="349" t="s">
        <v>645</v>
      </c>
      <c r="C14" s="350"/>
      <c r="D14" s="171">
        <v>15</v>
      </c>
      <c r="E14" s="351">
        <v>15</v>
      </c>
      <c r="F14" s="352">
        <v>13</v>
      </c>
      <c r="G14" s="352">
        <v>15</v>
      </c>
      <c r="H14" s="352">
        <v>12</v>
      </c>
      <c r="I14" s="352">
        <v>12</v>
      </c>
      <c r="J14" s="352">
        <v>12</v>
      </c>
      <c r="K14" s="352">
        <v>14</v>
      </c>
      <c r="L14" s="352">
        <v>14</v>
      </c>
      <c r="M14" s="352">
        <v>14</v>
      </c>
      <c r="N14" s="352">
        <v>14</v>
      </c>
      <c r="O14" s="368">
        <v>14</v>
      </c>
      <c r="P14" s="369"/>
      <c r="Q14" s="30"/>
      <c r="R14" s="139"/>
    </row>
    <row r="15" ht="23.25" customHeight="1" spans="1:18">
      <c r="A15" s="138"/>
      <c r="B15" s="349" t="s">
        <v>646</v>
      </c>
      <c r="C15" s="350"/>
      <c r="D15" s="171">
        <v>26</v>
      </c>
      <c r="E15" s="353">
        <v>26</v>
      </c>
      <c r="F15" s="354">
        <v>26</v>
      </c>
      <c r="G15" s="354">
        <v>27</v>
      </c>
      <c r="H15" s="354">
        <v>27</v>
      </c>
      <c r="I15" s="354">
        <v>27</v>
      </c>
      <c r="J15" s="354">
        <v>26</v>
      </c>
      <c r="K15" s="354">
        <v>44</v>
      </c>
      <c r="L15" s="354">
        <v>44</v>
      </c>
      <c r="M15" s="354">
        <v>44</v>
      </c>
      <c r="N15" s="354">
        <v>43</v>
      </c>
      <c r="O15" s="370">
        <v>44</v>
      </c>
      <c r="P15" s="369"/>
      <c r="Q15" s="30"/>
      <c r="R15" s="139"/>
    </row>
    <row r="16" ht="23.25" customHeight="1" spans="1:18">
      <c r="A16" s="138"/>
      <c r="B16" s="84" t="s">
        <v>529</v>
      </c>
      <c r="C16" s="355"/>
      <c r="D16" s="160">
        <f>SUM(D14:D15)</f>
        <v>41</v>
      </c>
      <c r="E16" s="160">
        <f t="shared" ref="E16:O16" si="0">SUM(E14:E15)</f>
        <v>41</v>
      </c>
      <c r="F16" s="160">
        <f t="shared" si="0"/>
        <v>39</v>
      </c>
      <c r="G16" s="160">
        <f t="shared" si="0"/>
        <v>42</v>
      </c>
      <c r="H16" s="160">
        <f t="shared" si="0"/>
        <v>39</v>
      </c>
      <c r="I16" s="160">
        <f t="shared" si="0"/>
        <v>39</v>
      </c>
      <c r="J16" s="160">
        <f t="shared" si="0"/>
        <v>38</v>
      </c>
      <c r="K16" s="160">
        <f t="shared" si="0"/>
        <v>58</v>
      </c>
      <c r="L16" s="160">
        <f t="shared" si="0"/>
        <v>58</v>
      </c>
      <c r="M16" s="160">
        <f t="shared" si="0"/>
        <v>58</v>
      </c>
      <c r="N16" s="160">
        <f t="shared" si="0"/>
        <v>57</v>
      </c>
      <c r="O16" s="180">
        <f t="shared" si="0"/>
        <v>58</v>
      </c>
      <c r="P16" s="369"/>
      <c r="Q16" s="30"/>
      <c r="R16" s="139"/>
    </row>
    <row r="17" customHeight="1" spans="1:18">
      <c r="A17" s="138"/>
      <c r="B17" s="67" t="s">
        <v>647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364"/>
      <c r="O17" s="371"/>
      <c r="P17" s="369"/>
      <c r="Q17" s="30"/>
      <c r="R17" s="139"/>
    </row>
    <row r="18" ht="23.25" customHeight="1" spans="1:18">
      <c r="A18" s="13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364"/>
      <c r="O18" s="371"/>
      <c r="P18" s="369"/>
      <c r="Q18" s="30"/>
      <c r="R18" s="139"/>
    </row>
    <row r="19" ht="23.25" customHeight="1" spans="1:18">
      <c r="A19" s="138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39"/>
      <c r="P19" s="139"/>
      <c r="Q19" s="139"/>
      <c r="R19" s="139"/>
    </row>
    <row r="20" ht="15.75" spans="1:18">
      <c r="A20" s="138"/>
      <c r="B20" s="346" t="s">
        <v>648</v>
      </c>
      <c r="C20" s="34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364"/>
      <c r="O20" s="365"/>
      <c r="P20" s="139"/>
      <c r="Q20" s="139"/>
      <c r="R20" s="139"/>
    </row>
    <row r="21" ht="39.95" customHeight="1" spans="1:18">
      <c r="A21" s="138"/>
      <c r="B21" s="71" t="s">
        <v>11</v>
      </c>
      <c r="C21" s="348"/>
      <c r="D21" s="348" t="s">
        <v>595</v>
      </c>
      <c r="E21" s="348" t="s">
        <v>596</v>
      </c>
      <c r="F21" s="348" t="s">
        <v>624</v>
      </c>
      <c r="G21" s="348" t="s">
        <v>625</v>
      </c>
      <c r="H21" s="348" t="s">
        <v>626</v>
      </c>
      <c r="I21" s="348" t="s">
        <v>600</v>
      </c>
      <c r="J21" s="348" t="s">
        <v>627</v>
      </c>
      <c r="K21" s="348" t="s">
        <v>628</v>
      </c>
      <c r="L21" s="348" t="s">
        <v>603</v>
      </c>
      <c r="M21" s="348" t="s">
        <v>604</v>
      </c>
      <c r="N21" s="366" t="s">
        <v>605</v>
      </c>
      <c r="O21" s="367" t="s">
        <v>629</v>
      </c>
      <c r="P21" s="139"/>
      <c r="Q21" s="139"/>
      <c r="R21" s="139"/>
    </row>
    <row r="22" ht="23.25" customHeight="1" spans="1:18">
      <c r="A22" s="138"/>
      <c r="B22" s="349" t="s">
        <v>4</v>
      </c>
      <c r="C22" s="350"/>
      <c r="D22" s="171">
        <v>17</v>
      </c>
      <c r="E22" s="351">
        <v>17</v>
      </c>
      <c r="F22" s="354">
        <v>15</v>
      </c>
      <c r="G22" s="354">
        <v>17</v>
      </c>
      <c r="H22" s="354">
        <v>14</v>
      </c>
      <c r="I22" s="354">
        <v>14</v>
      </c>
      <c r="J22" s="354">
        <v>13</v>
      </c>
      <c r="K22" s="354">
        <v>22</v>
      </c>
      <c r="L22" s="354">
        <v>22</v>
      </c>
      <c r="M22" s="354">
        <v>23</v>
      </c>
      <c r="N22" s="352">
        <v>23</v>
      </c>
      <c r="O22" s="368">
        <v>24</v>
      </c>
      <c r="P22" s="139"/>
      <c r="Q22" s="139"/>
      <c r="R22" s="139"/>
    </row>
    <row r="23" ht="23.25" customHeight="1" spans="1:18">
      <c r="A23" s="138"/>
      <c r="B23" s="349" t="s">
        <v>3</v>
      </c>
      <c r="C23" s="350"/>
      <c r="D23" s="171">
        <v>24</v>
      </c>
      <c r="E23" s="353">
        <v>24</v>
      </c>
      <c r="F23" s="354">
        <v>24</v>
      </c>
      <c r="G23" s="354">
        <v>25</v>
      </c>
      <c r="H23" s="354">
        <v>25</v>
      </c>
      <c r="I23" s="354">
        <v>25</v>
      </c>
      <c r="J23" s="354">
        <v>25</v>
      </c>
      <c r="K23" s="354">
        <v>36</v>
      </c>
      <c r="L23" s="354">
        <v>36</v>
      </c>
      <c r="M23" s="354">
        <v>35</v>
      </c>
      <c r="N23" s="352">
        <v>34</v>
      </c>
      <c r="O23" s="370">
        <v>34</v>
      </c>
      <c r="P23" s="139"/>
      <c r="Q23" s="139"/>
      <c r="R23" s="139"/>
    </row>
    <row r="24" ht="23.25" customHeight="1" spans="1:18">
      <c r="A24" s="138"/>
      <c r="B24" s="84" t="s">
        <v>529</v>
      </c>
      <c r="C24" s="355"/>
      <c r="D24" s="160">
        <f>SUM(D22:D23)</f>
        <v>41</v>
      </c>
      <c r="E24" s="160">
        <f t="shared" ref="E24" si="1">SUM(E22:E23)</f>
        <v>41</v>
      </c>
      <c r="F24" s="160">
        <f t="shared" ref="F24" si="2">SUM(F22:F23)</f>
        <v>39</v>
      </c>
      <c r="G24" s="160">
        <f t="shared" ref="G24" si="3">SUM(G22:G23)</f>
        <v>42</v>
      </c>
      <c r="H24" s="160">
        <f t="shared" ref="H24" si="4">SUM(H22:H23)</f>
        <v>39</v>
      </c>
      <c r="I24" s="160">
        <f t="shared" ref="I24" si="5">SUM(I22:I23)</f>
        <v>39</v>
      </c>
      <c r="J24" s="160">
        <f t="shared" ref="J24" si="6">SUM(J22:J23)</f>
        <v>38</v>
      </c>
      <c r="K24" s="160">
        <f t="shared" ref="K24" si="7">SUM(K22:K23)</f>
        <v>58</v>
      </c>
      <c r="L24" s="160">
        <f t="shared" ref="L24" si="8">SUM(L22:L23)</f>
        <v>58</v>
      </c>
      <c r="M24" s="160">
        <f t="shared" ref="M24:N24" si="9">SUM(M22:M23)</f>
        <v>58</v>
      </c>
      <c r="N24" s="160">
        <f t="shared" si="9"/>
        <v>57</v>
      </c>
      <c r="O24" s="180">
        <f t="shared" ref="O24" si="10">SUM(O22:O23)</f>
        <v>58</v>
      </c>
      <c r="P24" s="139"/>
      <c r="Q24" s="139"/>
      <c r="R24" s="139"/>
    </row>
    <row r="25" spans="1:18">
      <c r="A25" s="138"/>
      <c r="B25" s="67" t="s">
        <v>647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364"/>
      <c r="O25" s="371"/>
      <c r="P25" s="139"/>
      <c r="Q25" s="139"/>
      <c r="R25" s="139"/>
    </row>
    <row r="26" ht="23.25" customHeight="1" spans="1:18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</row>
    <row r="27" ht="23.25" customHeight="1" spans="1:18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</row>
    <row r="28" ht="15.75" spans="1:18">
      <c r="A28" s="138"/>
      <c r="B28" s="346" t="s">
        <v>649</v>
      </c>
      <c r="C28" s="34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364"/>
      <c r="O28" s="365"/>
      <c r="P28" s="139"/>
      <c r="Q28" s="139"/>
      <c r="R28" s="139"/>
    </row>
    <row r="29" ht="39.95" customHeight="1" spans="1:18">
      <c r="A29" s="138"/>
      <c r="B29" s="71" t="s">
        <v>644</v>
      </c>
      <c r="C29" s="348"/>
      <c r="D29" s="348" t="s">
        <v>595</v>
      </c>
      <c r="E29" s="348" t="s">
        <v>596</v>
      </c>
      <c r="F29" s="348" t="s">
        <v>624</v>
      </c>
      <c r="G29" s="348" t="s">
        <v>625</v>
      </c>
      <c r="H29" s="348" t="s">
        <v>626</v>
      </c>
      <c r="I29" s="348" t="s">
        <v>600</v>
      </c>
      <c r="J29" s="348" t="s">
        <v>627</v>
      </c>
      <c r="K29" s="348" t="s">
        <v>628</v>
      </c>
      <c r="L29" s="348" t="s">
        <v>603</v>
      </c>
      <c r="M29" s="348" t="s">
        <v>604</v>
      </c>
      <c r="N29" s="366" t="s">
        <v>605</v>
      </c>
      <c r="O29" s="367" t="s">
        <v>629</v>
      </c>
      <c r="P29" s="367" t="s">
        <v>529</v>
      </c>
      <c r="Q29" s="139"/>
      <c r="R29" s="139"/>
    </row>
    <row r="30" ht="23.25" customHeight="1" spans="1:18">
      <c r="A30" s="138"/>
      <c r="B30" s="349" t="s">
        <v>645</v>
      </c>
      <c r="C30" s="350"/>
      <c r="D30" s="356">
        <v>26700</v>
      </c>
      <c r="E30" s="357">
        <v>26700</v>
      </c>
      <c r="F30" s="358">
        <v>22300</v>
      </c>
      <c r="G30" s="358">
        <v>26700</v>
      </c>
      <c r="H30" s="358">
        <v>20100</v>
      </c>
      <c r="I30" s="358">
        <v>20100</v>
      </c>
      <c r="J30" s="358">
        <v>20100</v>
      </c>
      <c r="K30" s="358">
        <v>24500</v>
      </c>
      <c r="L30" s="358">
        <v>24500</v>
      </c>
      <c r="M30" s="358">
        <v>25200</v>
      </c>
      <c r="N30" s="358">
        <v>25200</v>
      </c>
      <c r="O30" s="372">
        <v>25200</v>
      </c>
      <c r="P30" s="373">
        <f>SUM(D30:O30)</f>
        <v>287300</v>
      </c>
      <c r="Q30" s="139"/>
      <c r="R30" s="139"/>
    </row>
    <row r="31" ht="23.25" customHeight="1" spans="1:18">
      <c r="A31" s="138"/>
      <c r="B31" s="349" t="s">
        <v>646</v>
      </c>
      <c r="C31" s="350"/>
      <c r="D31" s="356">
        <v>44500</v>
      </c>
      <c r="E31" s="359">
        <v>44500</v>
      </c>
      <c r="F31" s="358">
        <v>44500</v>
      </c>
      <c r="G31" s="358">
        <v>46000</v>
      </c>
      <c r="H31" s="358">
        <v>46000</v>
      </c>
      <c r="I31" s="358">
        <v>46000</v>
      </c>
      <c r="J31" s="358">
        <v>46000</v>
      </c>
      <c r="K31" s="358">
        <v>77900</v>
      </c>
      <c r="L31" s="358">
        <v>77900</v>
      </c>
      <c r="M31" s="358">
        <v>77900</v>
      </c>
      <c r="N31" s="358">
        <v>76400</v>
      </c>
      <c r="O31" s="374">
        <v>78600</v>
      </c>
      <c r="P31" s="375">
        <f>SUM(D31:O31)</f>
        <v>706200</v>
      </c>
      <c r="Q31" s="139"/>
      <c r="R31" s="139"/>
    </row>
    <row r="32" ht="23.25" customHeight="1" spans="1:18">
      <c r="A32" s="138"/>
      <c r="B32" s="84" t="s">
        <v>529</v>
      </c>
      <c r="C32" s="355"/>
      <c r="D32" s="360">
        <f>SUM(D30:D31)</f>
        <v>71200</v>
      </c>
      <c r="E32" s="360">
        <f t="shared" ref="E32" si="11">SUM(E30:E31)</f>
        <v>71200</v>
      </c>
      <c r="F32" s="360">
        <f t="shared" ref="F32" si="12">SUM(F30:F31)</f>
        <v>66800</v>
      </c>
      <c r="G32" s="360">
        <f t="shared" ref="G32" si="13">SUM(G30:G31)</f>
        <v>72700</v>
      </c>
      <c r="H32" s="360">
        <f t="shared" ref="H32" si="14">SUM(H30:H31)</f>
        <v>66100</v>
      </c>
      <c r="I32" s="360">
        <f t="shared" ref="I32" si="15">SUM(I30:I31)</f>
        <v>66100</v>
      </c>
      <c r="J32" s="360">
        <f t="shared" ref="J32" si="16">SUM(J30:J31)</f>
        <v>66100</v>
      </c>
      <c r="K32" s="360">
        <f t="shared" ref="K32" si="17">SUM(K30:K31)</f>
        <v>102400</v>
      </c>
      <c r="L32" s="360">
        <f t="shared" ref="L32" si="18">SUM(L30:L31)</f>
        <v>102400</v>
      </c>
      <c r="M32" s="360">
        <f t="shared" ref="M32:N32" si="19">SUM(M30:M31)</f>
        <v>103100</v>
      </c>
      <c r="N32" s="360">
        <f t="shared" si="19"/>
        <v>101600</v>
      </c>
      <c r="O32" s="376">
        <f t="shared" ref="O32:P32" si="20">SUM(O30:O31)</f>
        <v>103800</v>
      </c>
      <c r="P32" s="376">
        <f t="shared" si="20"/>
        <v>993500</v>
      </c>
      <c r="Q32" s="139"/>
      <c r="R32" s="139"/>
    </row>
    <row r="33" spans="1:18">
      <c r="A33" s="138"/>
      <c r="B33" s="67" t="s">
        <v>647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364"/>
      <c r="O33" s="371"/>
      <c r="P33" s="139"/>
      <c r="Q33" s="139"/>
      <c r="R33" s="139"/>
    </row>
    <row r="34" spans="1:18">
      <c r="A34" s="138"/>
      <c r="B34" s="361" t="s">
        <v>650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139"/>
      <c r="Q34" s="139"/>
      <c r="R34" s="139"/>
    </row>
    <row r="35" spans="1:18">
      <c r="A35" s="138"/>
      <c r="B35" s="67" t="s">
        <v>651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ht="23.25" customHeight="1" spans="1:18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ht="23.25" customHeight="1" spans="1:18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</row>
    <row r="38" ht="15.75" spans="1:18">
      <c r="A38" s="138"/>
      <c r="B38" s="346" t="s">
        <v>652</v>
      </c>
      <c r="C38" s="34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364"/>
      <c r="O38" s="365"/>
      <c r="P38" s="139"/>
      <c r="Q38" s="139"/>
      <c r="R38" s="139"/>
    </row>
    <row r="39" ht="39.95" customHeight="1" spans="1:18">
      <c r="A39" s="138"/>
      <c r="B39" s="347" t="s">
        <v>653</v>
      </c>
      <c r="C39" s="362"/>
      <c r="D39" s="348" t="s">
        <v>595</v>
      </c>
      <c r="E39" s="348" t="s">
        <v>596</v>
      </c>
      <c r="F39" s="348" t="s">
        <v>624</v>
      </c>
      <c r="G39" s="348" t="s">
        <v>625</v>
      </c>
      <c r="H39" s="348" t="s">
        <v>626</v>
      </c>
      <c r="I39" s="348" t="s">
        <v>600</v>
      </c>
      <c r="J39" s="348" t="s">
        <v>627</v>
      </c>
      <c r="K39" s="348" t="s">
        <v>628</v>
      </c>
      <c r="L39" s="348" t="s">
        <v>603</v>
      </c>
      <c r="M39" s="348" t="s">
        <v>604</v>
      </c>
      <c r="N39" s="366" t="s">
        <v>605</v>
      </c>
      <c r="O39" s="367" t="s">
        <v>629</v>
      </c>
      <c r="P39" s="139"/>
      <c r="Q39" s="139"/>
      <c r="R39" s="139"/>
    </row>
    <row r="40" ht="23.25" customHeight="1" spans="1:18">
      <c r="A40" s="138"/>
      <c r="B40" s="349" t="s">
        <v>43</v>
      </c>
      <c r="C40" s="350"/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368">
        <v>0</v>
      </c>
      <c r="P40" s="139"/>
      <c r="Q40" s="139"/>
      <c r="R40" s="139"/>
    </row>
    <row r="41" ht="23.25" customHeight="1" spans="1:18">
      <c r="A41" s="138"/>
      <c r="B41" s="349" t="s">
        <v>55</v>
      </c>
      <c r="C41" s="350"/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7">
        <v>0</v>
      </c>
      <c r="P41" s="139"/>
      <c r="Q41" s="139"/>
      <c r="R41" s="139"/>
    </row>
    <row r="42" ht="23.25" customHeight="1" spans="1:18">
      <c r="A42" s="138"/>
      <c r="B42" s="349" t="s">
        <v>39</v>
      </c>
      <c r="C42" s="350"/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7">
        <v>0</v>
      </c>
      <c r="P42" s="139"/>
      <c r="Q42" s="139"/>
      <c r="R42" s="139"/>
    </row>
    <row r="43" ht="23.25" customHeight="1" spans="1:18">
      <c r="A43" s="138"/>
      <c r="B43" s="349" t="s">
        <v>99</v>
      </c>
      <c r="C43" s="350"/>
      <c r="D43" s="171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7">
        <v>0</v>
      </c>
      <c r="P43" s="139"/>
      <c r="Q43" s="139"/>
      <c r="R43" s="139"/>
    </row>
    <row r="44" ht="23.25" customHeight="1" spans="1:18">
      <c r="A44" s="138"/>
      <c r="B44" s="349" t="s">
        <v>35</v>
      </c>
      <c r="C44" s="350"/>
      <c r="D44" s="171">
        <v>0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7">
        <v>0</v>
      </c>
      <c r="P44" s="139"/>
      <c r="Q44" s="139"/>
      <c r="R44" s="139"/>
    </row>
    <row r="45" ht="23.25" customHeight="1" spans="1:18">
      <c r="A45" s="138"/>
      <c r="B45" s="349" t="s">
        <v>103</v>
      </c>
      <c r="C45" s="350"/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7">
        <v>0</v>
      </c>
      <c r="P45" s="139"/>
      <c r="Q45" s="139"/>
      <c r="R45" s="139"/>
    </row>
    <row r="46" ht="23.25" customHeight="1" spans="1:18">
      <c r="A46" s="138"/>
      <c r="B46" s="349" t="s">
        <v>113</v>
      </c>
      <c r="C46" s="350"/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7">
        <v>0</v>
      </c>
      <c r="P46" s="139"/>
      <c r="Q46" s="139"/>
      <c r="R46" s="139"/>
    </row>
    <row r="47" ht="23.25" customHeight="1" spans="1:18">
      <c r="A47" s="138"/>
      <c r="B47" s="349" t="s">
        <v>17</v>
      </c>
      <c r="C47" s="350"/>
      <c r="D47" s="171">
        <v>9</v>
      </c>
      <c r="E47" s="171">
        <v>9</v>
      </c>
      <c r="F47" s="171">
        <v>7</v>
      </c>
      <c r="G47" s="171">
        <v>9</v>
      </c>
      <c r="H47" s="171">
        <v>9</v>
      </c>
      <c r="I47" s="171">
        <v>9</v>
      </c>
      <c r="J47" s="171">
        <v>9</v>
      </c>
      <c r="K47" s="171">
        <v>11</v>
      </c>
      <c r="L47" s="171">
        <v>11</v>
      </c>
      <c r="M47" s="171">
        <v>10</v>
      </c>
      <c r="N47" s="171">
        <v>10</v>
      </c>
      <c r="O47" s="177">
        <v>10</v>
      </c>
      <c r="P47" s="139"/>
      <c r="Q47" s="139"/>
      <c r="R47" s="139"/>
    </row>
    <row r="48" ht="23.25" customHeight="1" spans="1:18">
      <c r="A48" s="138"/>
      <c r="B48" s="349" t="s">
        <v>26</v>
      </c>
      <c r="C48" s="350"/>
      <c r="D48" s="171">
        <v>6</v>
      </c>
      <c r="E48" s="171">
        <v>6</v>
      </c>
      <c r="F48" s="352">
        <v>6</v>
      </c>
      <c r="G48" s="352">
        <v>6</v>
      </c>
      <c r="H48" s="352">
        <v>3</v>
      </c>
      <c r="I48" s="352">
        <v>3</v>
      </c>
      <c r="J48" s="352">
        <v>3</v>
      </c>
      <c r="K48" s="352">
        <v>3</v>
      </c>
      <c r="L48" s="352">
        <v>3</v>
      </c>
      <c r="M48" s="352">
        <v>4</v>
      </c>
      <c r="N48" s="352">
        <v>4</v>
      </c>
      <c r="O48" s="177">
        <v>4</v>
      </c>
      <c r="P48" s="139"/>
      <c r="Q48" s="139"/>
      <c r="R48" s="139"/>
    </row>
    <row r="49" ht="23.25" customHeight="1" spans="1:18">
      <c r="A49" s="138"/>
      <c r="B49" s="349" t="s">
        <v>22</v>
      </c>
      <c r="C49" s="350"/>
      <c r="D49" s="171">
        <v>0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7">
        <v>0</v>
      </c>
      <c r="P49" s="139"/>
      <c r="Q49" s="139"/>
      <c r="R49" s="139"/>
    </row>
    <row r="50" ht="23.25" customHeight="1" spans="1:18">
      <c r="A50" s="138"/>
      <c r="B50" s="349" t="s">
        <v>50</v>
      </c>
      <c r="C50" s="350"/>
      <c r="D50" s="171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370">
        <v>0</v>
      </c>
      <c r="P50" s="139"/>
      <c r="Q50" s="139"/>
      <c r="R50" s="139"/>
    </row>
    <row r="51" ht="23.25" customHeight="1" spans="1:18">
      <c r="A51" s="138"/>
      <c r="B51" s="84" t="s">
        <v>529</v>
      </c>
      <c r="C51" s="355"/>
      <c r="D51" s="160">
        <f t="shared" ref="D51:O51" si="21">SUM(D40:D50)</f>
        <v>15</v>
      </c>
      <c r="E51" s="160">
        <f t="shared" si="21"/>
        <v>15</v>
      </c>
      <c r="F51" s="160">
        <f t="shared" si="21"/>
        <v>13</v>
      </c>
      <c r="G51" s="160">
        <f t="shared" si="21"/>
        <v>15</v>
      </c>
      <c r="H51" s="160">
        <f t="shared" si="21"/>
        <v>12</v>
      </c>
      <c r="I51" s="160">
        <f t="shared" si="21"/>
        <v>12</v>
      </c>
      <c r="J51" s="160">
        <f t="shared" si="21"/>
        <v>12</v>
      </c>
      <c r="K51" s="160">
        <f t="shared" si="21"/>
        <v>14</v>
      </c>
      <c r="L51" s="160">
        <f t="shared" si="21"/>
        <v>14</v>
      </c>
      <c r="M51" s="160">
        <f t="shared" si="21"/>
        <v>14</v>
      </c>
      <c r="N51" s="160">
        <f t="shared" si="21"/>
        <v>14</v>
      </c>
      <c r="O51" s="180">
        <f t="shared" si="21"/>
        <v>14</v>
      </c>
      <c r="P51" s="139"/>
      <c r="Q51" s="139"/>
      <c r="R51" s="139"/>
    </row>
    <row r="52" spans="1:18">
      <c r="A52" s="138"/>
      <c r="B52" s="67" t="s">
        <v>647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364"/>
      <c r="O52" s="371"/>
      <c r="P52" s="139"/>
      <c r="Q52" s="139"/>
      <c r="R52" s="139"/>
    </row>
    <row r="53" ht="23.25" customHeight="1" spans="1:18">
      <c r="A53" s="138"/>
      <c r="B53" s="363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</row>
    <row r="54" ht="23.25" customHeight="1" spans="1:18">
      <c r="A54" s="138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</row>
    <row r="55" ht="15.75" spans="1:18">
      <c r="A55" s="138"/>
      <c r="B55" s="346" t="s">
        <v>654</v>
      </c>
      <c r="C55" s="34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364"/>
      <c r="O55" s="365"/>
      <c r="P55" s="139"/>
      <c r="Q55" s="139"/>
      <c r="R55" s="139"/>
    </row>
    <row r="56" ht="39.95" customHeight="1" spans="1:18">
      <c r="A56" s="138"/>
      <c r="B56" s="347" t="s">
        <v>653</v>
      </c>
      <c r="C56" s="362"/>
      <c r="D56" s="348" t="s">
        <v>595</v>
      </c>
      <c r="E56" s="348" t="s">
        <v>596</v>
      </c>
      <c r="F56" s="348" t="s">
        <v>624</v>
      </c>
      <c r="G56" s="348" t="s">
        <v>625</v>
      </c>
      <c r="H56" s="348" t="s">
        <v>626</v>
      </c>
      <c r="I56" s="348" t="s">
        <v>600</v>
      </c>
      <c r="J56" s="348" t="s">
        <v>627</v>
      </c>
      <c r="K56" s="348" t="s">
        <v>628</v>
      </c>
      <c r="L56" s="348" t="s">
        <v>603</v>
      </c>
      <c r="M56" s="348" t="s">
        <v>604</v>
      </c>
      <c r="N56" s="366" t="s">
        <v>605</v>
      </c>
      <c r="O56" s="367" t="s">
        <v>629</v>
      </c>
      <c r="P56" s="139"/>
      <c r="Q56" s="139"/>
      <c r="R56" s="139"/>
    </row>
    <row r="57" ht="23.25" customHeight="1" spans="1:18">
      <c r="A57" s="138"/>
      <c r="B57" s="349" t="s">
        <v>43</v>
      </c>
      <c r="C57" s="350"/>
      <c r="D57" s="171"/>
      <c r="E57" s="351"/>
      <c r="F57" s="171"/>
      <c r="G57" s="351"/>
      <c r="H57" s="171"/>
      <c r="I57" s="351"/>
      <c r="J57" s="171"/>
      <c r="K57" s="351">
        <v>1</v>
      </c>
      <c r="L57" s="171">
        <v>1</v>
      </c>
      <c r="M57" s="351">
        <v>1</v>
      </c>
      <c r="N57" s="171">
        <v>1</v>
      </c>
      <c r="O57" s="368">
        <v>1</v>
      </c>
      <c r="P57" s="139"/>
      <c r="Q57" s="139"/>
      <c r="R57" s="139"/>
    </row>
    <row r="58" ht="23.25" customHeight="1" spans="1:18">
      <c r="A58" s="138"/>
      <c r="B58" s="349" t="s">
        <v>55</v>
      </c>
      <c r="C58" s="350"/>
      <c r="D58" s="171">
        <v>2</v>
      </c>
      <c r="E58" s="171">
        <v>2</v>
      </c>
      <c r="F58" s="171">
        <v>2</v>
      </c>
      <c r="G58" s="171">
        <v>2</v>
      </c>
      <c r="H58" s="171">
        <v>2</v>
      </c>
      <c r="I58" s="171">
        <v>2</v>
      </c>
      <c r="J58" s="171">
        <v>1</v>
      </c>
      <c r="K58" s="171">
        <v>2</v>
      </c>
      <c r="L58" s="171">
        <v>2</v>
      </c>
      <c r="M58" s="171">
        <v>2</v>
      </c>
      <c r="N58" s="171">
        <v>2</v>
      </c>
      <c r="O58" s="177">
        <v>2</v>
      </c>
      <c r="P58" s="139"/>
      <c r="Q58" s="139"/>
      <c r="R58" s="139"/>
    </row>
    <row r="59" ht="23.25" customHeight="1" spans="1:18">
      <c r="A59" s="138"/>
      <c r="B59" s="349" t="s">
        <v>39</v>
      </c>
      <c r="C59" s="350"/>
      <c r="D59" s="171">
        <v>4</v>
      </c>
      <c r="E59" s="171">
        <v>4</v>
      </c>
      <c r="F59" s="352">
        <v>4</v>
      </c>
      <c r="G59" s="352">
        <v>4</v>
      </c>
      <c r="H59" s="352">
        <v>5</v>
      </c>
      <c r="I59" s="352">
        <v>5</v>
      </c>
      <c r="J59" s="352">
        <v>5</v>
      </c>
      <c r="K59" s="352">
        <v>5</v>
      </c>
      <c r="L59" s="352">
        <v>5</v>
      </c>
      <c r="M59" s="352">
        <v>5</v>
      </c>
      <c r="N59" s="352">
        <v>4</v>
      </c>
      <c r="O59" s="177">
        <v>5</v>
      </c>
      <c r="P59" s="139"/>
      <c r="Q59" s="139"/>
      <c r="R59" s="139"/>
    </row>
    <row r="60" ht="23.25" customHeight="1" spans="1:18">
      <c r="A60" s="138"/>
      <c r="B60" s="349" t="s">
        <v>99</v>
      </c>
      <c r="C60" s="350"/>
      <c r="D60" s="171">
        <v>1</v>
      </c>
      <c r="E60" s="171">
        <v>1</v>
      </c>
      <c r="F60" s="171">
        <v>1</v>
      </c>
      <c r="G60" s="171">
        <v>1</v>
      </c>
      <c r="H60" s="171">
        <v>1</v>
      </c>
      <c r="I60" s="171">
        <v>1</v>
      </c>
      <c r="J60" s="171">
        <v>1</v>
      </c>
      <c r="K60" s="171">
        <v>1</v>
      </c>
      <c r="L60" s="171">
        <v>1</v>
      </c>
      <c r="M60" s="171">
        <v>1</v>
      </c>
      <c r="N60" s="171">
        <v>1</v>
      </c>
      <c r="O60" s="177">
        <v>1</v>
      </c>
      <c r="P60" s="139"/>
      <c r="Q60" s="139"/>
      <c r="R60" s="139"/>
    </row>
    <row r="61" ht="23.25" customHeight="1" spans="1:18">
      <c r="A61" s="138"/>
      <c r="B61" s="349" t="s">
        <v>35</v>
      </c>
      <c r="C61" s="350"/>
      <c r="D61" s="171">
        <v>3</v>
      </c>
      <c r="E61" s="171">
        <v>3</v>
      </c>
      <c r="F61" s="171">
        <v>3</v>
      </c>
      <c r="G61" s="171">
        <v>3</v>
      </c>
      <c r="H61" s="171">
        <v>3</v>
      </c>
      <c r="I61" s="171">
        <v>3</v>
      </c>
      <c r="J61" s="171">
        <v>3</v>
      </c>
      <c r="K61" s="171">
        <v>2</v>
      </c>
      <c r="L61" s="171">
        <v>2</v>
      </c>
      <c r="M61" s="171">
        <v>2</v>
      </c>
      <c r="N61" s="171">
        <v>2</v>
      </c>
      <c r="O61" s="177">
        <v>2</v>
      </c>
      <c r="P61" s="139"/>
      <c r="Q61" s="139"/>
      <c r="R61" s="139"/>
    </row>
    <row r="62" ht="23.25" customHeight="1" spans="1:18">
      <c r="A62" s="138"/>
      <c r="B62" s="349" t="s">
        <v>103</v>
      </c>
      <c r="C62" s="350"/>
      <c r="D62" s="171">
        <v>1</v>
      </c>
      <c r="E62" s="171">
        <v>1</v>
      </c>
      <c r="F62" s="171">
        <v>1</v>
      </c>
      <c r="G62" s="171">
        <v>1</v>
      </c>
      <c r="H62" s="171">
        <v>1</v>
      </c>
      <c r="I62" s="171">
        <v>1</v>
      </c>
      <c r="J62" s="171">
        <v>1</v>
      </c>
      <c r="K62" s="171">
        <v>1</v>
      </c>
      <c r="L62" s="171">
        <v>1</v>
      </c>
      <c r="M62" s="171">
        <v>1</v>
      </c>
      <c r="N62" s="171">
        <v>1</v>
      </c>
      <c r="O62" s="177">
        <v>1</v>
      </c>
      <c r="P62" s="139"/>
      <c r="Q62" s="139"/>
      <c r="R62" s="139"/>
    </row>
    <row r="63" ht="23.25" customHeight="1" spans="1:18">
      <c r="A63" s="138"/>
      <c r="B63" s="349" t="s">
        <v>113</v>
      </c>
      <c r="C63" s="350"/>
      <c r="D63" s="171">
        <v>2</v>
      </c>
      <c r="E63" s="171">
        <v>2</v>
      </c>
      <c r="F63" s="171">
        <v>2</v>
      </c>
      <c r="G63" s="171">
        <v>2</v>
      </c>
      <c r="H63" s="171">
        <v>2</v>
      </c>
      <c r="I63" s="171">
        <v>2</v>
      </c>
      <c r="J63" s="171">
        <v>2</v>
      </c>
      <c r="K63" s="171">
        <v>2</v>
      </c>
      <c r="L63" s="171">
        <v>2</v>
      </c>
      <c r="M63" s="171">
        <v>2</v>
      </c>
      <c r="N63" s="171">
        <v>2</v>
      </c>
      <c r="O63" s="177">
        <v>2</v>
      </c>
      <c r="P63" s="139"/>
      <c r="Q63" s="139"/>
      <c r="R63" s="139"/>
    </row>
    <row r="64" ht="23.25" customHeight="1" spans="1:18">
      <c r="A64" s="138"/>
      <c r="B64" s="349" t="s">
        <v>17</v>
      </c>
      <c r="C64" s="350"/>
      <c r="D64" s="171">
        <v>2</v>
      </c>
      <c r="E64" s="171">
        <v>2</v>
      </c>
      <c r="F64" s="352">
        <v>2</v>
      </c>
      <c r="G64" s="352">
        <v>2</v>
      </c>
      <c r="H64" s="352">
        <v>2</v>
      </c>
      <c r="I64" s="352">
        <v>2</v>
      </c>
      <c r="J64" s="352">
        <v>2</v>
      </c>
      <c r="K64" s="352">
        <v>3</v>
      </c>
      <c r="L64" s="352">
        <v>3</v>
      </c>
      <c r="M64" s="352">
        <v>3</v>
      </c>
      <c r="N64" s="352">
        <v>3</v>
      </c>
      <c r="O64" s="177">
        <v>3</v>
      </c>
      <c r="P64" s="139"/>
      <c r="Q64" s="139"/>
      <c r="R64" s="139"/>
    </row>
    <row r="65" ht="23.25" customHeight="1" spans="1:18">
      <c r="A65" s="138"/>
      <c r="B65" s="349" t="s">
        <v>26</v>
      </c>
      <c r="C65" s="350"/>
      <c r="D65" s="171">
        <v>3</v>
      </c>
      <c r="E65" s="171">
        <v>3</v>
      </c>
      <c r="F65" s="352">
        <v>3</v>
      </c>
      <c r="G65" s="352">
        <v>3</v>
      </c>
      <c r="H65" s="352">
        <v>3</v>
      </c>
      <c r="I65" s="352">
        <v>3</v>
      </c>
      <c r="J65" s="352">
        <v>3</v>
      </c>
      <c r="K65" s="352">
        <v>5</v>
      </c>
      <c r="L65" s="352">
        <v>5</v>
      </c>
      <c r="M65" s="352">
        <v>5</v>
      </c>
      <c r="N65" s="352">
        <v>5</v>
      </c>
      <c r="O65" s="177">
        <v>5</v>
      </c>
      <c r="P65" s="139"/>
      <c r="Q65" s="139"/>
      <c r="R65" s="139"/>
    </row>
    <row r="66" ht="23.25" customHeight="1" spans="1:18">
      <c r="A66" s="138"/>
      <c r="B66" s="349" t="s">
        <v>22</v>
      </c>
      <c r="C66" s="350"/>
      <c r="D66" s="171">
        <v>5</v>
      </c>
      <c r="E66" s="171">
        <v>5</v>
      </c>
      <c r="F66" s="352">
        <v>5</v>
      </c>
      <c r="G66" s="352">
        <v>6</v>
      </c>
      <c r="H66" s="352">
        <v>5</v>
      </c>
      <c r="I66" s="352">
        <v>5</v>
      </c>
      <c r="J66" s="352">
        <v>4</v>
      </c>
      <c r="K66" s="352">
        <v>13</v>
      </c>
      <c r="L66" s="352">
        <v>13</v>
      </c>
      <c r="M66" s="352">
        <v>13</v>
      </c>
      <c r="N66" s="352">
        <v>13</v>
      </c>
      <c r="O66" s="177">
        <v>13</v>
      </c>
      <c r="P66" s="139"/>
      <c r="Q66" s="139"/>
      <c r="R66" s="139"/>
    </row>
    <row r="67" ht="23.25" customHeight="1" spans="1:18">
      <c r="A67" s="138"/>
      <c r="B67" s="349" t="s">
        <v>50</v>
      </c>
      <c r="C67" s="350"/>
      <c r="D67" s="171">
        <v>3</v>
      </c>
      <c r="E67" s="353">
        <v>3</v>
      </c>
      <c r="F67" s="352">
        <v>3</v>
      </c>
      <c r="G67" s="352">
        <v>3</v>
      </c>
      <c r="H67" s="352">
        <v>3</v>
      </c>
      <c r="I67" s="352">
        <v>3</v>
      </c>
      <c r="J67" s="352">
        <v>4</v>
      </c>
      <c r="K67" s="352">
        <v>9</v>
      </c>
      <c r="L67" s="352">
        <v>9</v>
      </c>
      <c r="M67" s="352">
        <v>9</v>
      </c>
      <c r="N67" s="352">
        <v>9</v>
      </c>
      <c r="O67" s="370">
        <v>9</v>
      </c>
      <c r="P67" s="139"/>
      <c r="Q67" s="139"/>
      <c r="R67" s="139"/>
    </row>
    <row r="68" ht="23.25" customHeight="1" spans="1:18">
      <c r="A68" s="138"/>
      <c r="B68" s="84" t="s">
        <v>529</v>
      </c>
      <c r="C68" s="355"/>
      <c r="D68" s="160">
        <f t="shared" ref="D68:O68" si="22">SUM(D57:D67)</f>
        <v>26</v>
      </c>
      <c r="E68" s="160">
        <f t="shared" si="22"/>
        <v>26</v>
      </c>
      <c r="F68" s="160">
        <f t="shared" si="22"/>
        <v>26</v>
      </c>
      <c r="G68" s="160">
        <f t="shared" si="22"/>
        <v>27</v>
      </c>
      <c r="H68" s="160">
        <f t="shared" si="22"/>
        <v>27</v>
      </c>
      <c r="I68" s="160">
        <f t="shared" si="22"/>
        <v>27</v>
      </c>
      <c r="J68" s="160">
        <f t="shared" si="22"/>
        <v>26</v>
      </c>
      <c r="K68" s="160">
        <f t="shared" si="22"/>
        <v>44</v>
      </c>
      <c r="L68" s="160">
        <f t="shared" si="22"/>
        <v>44</v>
      </c>
      <c r="M68" s="160">
        <f t="shared" si="22"/>
        <v>44</v>
      </c>
      <c r="N68" s="160">
        <f t="shared" si="22"/>
        <v>43</v>
      </c>
      <c r="O68" s="180">
        <f t="shared" si="22"/>
        <v>44</v>
      </c>
      <c r="P68" s="139"/>
      <c r="Q68" s="139"/>
      <c r="R68" s="139"/>
    </row>
    <row r="69" spans="1:18">
      <c r="A69" s="138"/>
      <c r="B69" s="67" t="s">
        <v>647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364"/>
      <c r="O69" s="371"/>
      <c r="P69" s="139"/>
      <c r="Q69" s="139"/>
      <c r="R69" s="139"/>
    </row>
    <row r="70" ht="23.25" customHeight="1" spans="1:18">
      <c r="A70" s="138"/>
      <c r="B70" s="363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</row>
    <row r="71" ht="23.25" customHeight="1" spans="1:18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</row>
    <row r="72" ht="15.75" spans="1:18">
      <c r="A72" s="138"/>
      <c r="B72" s="346" t="s">
        <v>655</v>
      </c>
      <c r="C72" s="34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364"/>
      <c r="O72" s="365"/>
      <c r="P72" s="139"/>
      <c r="Q72" s="139"/>
      <c r="R72" s="139"/>
    </row>
    <row r="73" ht="39.95" customHeight="1" spans="1:18">
      <c r="A73" s="138"/>
      <c r="B73" s="347" t="s">
        <v>653</v>
      </c>
      <c r="C73" s="362"/>
      <c r="D73" s="348" t="s">
        <v>595</v>
      </c>
      <c r="E73" s="348" t="s">
        <v>596</v>
      </c>
      <c r="F73" s="348" t="s">
        <v>624</v>
      </c>
      <c r="G73" s="348" t="s">
        <v>625</v>
      </c>
      <c r="H73" s="348" t="s">
        <v>626</v>
      </c>
      <c r="I73" s="348" t="s">
        <v>600</v>
      </c>
      <c r="J73" s="348" t="s">
        <v>627</v>
      </c>
      <c r="K73" s="348" t="s">
        <v>628</v>
      </c>
      <c r="L73" s="348" t="s">
        <v>603</v>
      </c>
      <c r="M73" s="348" t="s">
        <v>604</v>
      </c>
      <c r="N73" s="366" t="s">
        <v>605</v>
      </c>
      <c r="O73" s="367" t="s">
        <v>629</v>
      </c>
      <c r="P73" s="139"/>
      <c r="Q73" s="139"/>
      <c r="R73" s="139"/>
    </row>
    <row r="74" ht="23.25" customHeight="1" spans="1:18">
      <c r="A74" s="138"/>
      <c r="B74" s="349" t="s">
        <v>43</v>
      </c>
      <c r="C74" s="208"/>
      <c r="D74" s="377">
        <v>0</v>
      </c>
      <c r="E74" s="377">
        <v>0</v>
      </c>
      <c r="F74" s="377">
        <v>0</v>
      </c>
      <c r="G74" s="377">
        <v>0</v>
      </c>
      <c r="H74" s="377">
        <v>0</v>
      </c>
      <c r="I74" s="377">
        <v>0</v>
      </c>
      <c r="J74" s="377">
        <v>0</v>
      </c>
      <c r="K74" s="377">
        <v>0</v>
      </c>
      <c r="L74" s="377">
        <v>0</v>
      </c>
      <c r="M74" s="377">
        <v>0</v>
      </c>
      <c r="N74" s="377">
        <v>0</v>
      </c>
      <c r="O74" s="379">
        <v>0</v>
      </c>
      <c r="P74" s="139"/>
      <c r="Q74" s="139"/>
      <c r="R74" s="139"/>
    </row>
    <row r="75" ht="23.25" customHeight="1" spans="1:18">
      <c r="A75" s="138"/>
      <c r="B75" s="349" t="s">
        <v>55</v>
      </c>
      <c r="C75" s="208"/>
      <c r="D75" s="377">
        <v>0</v>
      </c>
      <c r="E75" s="377">
        <v>0</v>
      </c>
      <c r="F75" s="377">
        <v>0</v>
      </c>
      <c r="G75" s="377">
        <v>0</v>
      </c>
      <c r="H75" s="377">
        <v>0</v>
      </c>
      <c r="I75" s="377">
        <v>0</v>
      </c>
      <c r="J75" s="377">
        <v>0</v>
      </c>
      <c r="K75" s="377">
        <v>0</v>
      </c>
      <c r="L75" s="377">
        <v>0</v>
      </c>
      <c r="M75" s="377">
        <v>0</v>
      </c>
      <c r="N75" s="377">
        <v>0</v>
      </c>
      <c r="O75" s="380">
        <v>0</v>
      </c>
      <c r="P75" s="139"/>
      <c r="Q75" s="139"/>
      <c r="R75" s="139"/>
    </row>
    <row r="76" ht="23.25" customHeight="1" spans="1:18">
      <c r="A76" s="138"/>
      <c r="B76" s="349" t="s">
        <v>39</v>
      </c>
      <c r="C76" s="208"/>
      <c r="D76" s="377">
        <v>0</v>
      </c>
      <c r="E76" s="377">
        <v>0</v>
      </c>
      <c r="F76" s="377">
        <v>0</v>
      </c>
      <c r="G76" s="377">
        <v>0</v>
      </c>
      <c r="H76" s="377">
        <v>0</v>
      </c>
      <c r="I76" s="377">
        <v>0</v>
      </c>
      <c r="J76" s="377">
        <v>0</v>
      </c>
      <c r="K76" s="377">
        <v>0</v>
      </c>
      <c r="L76" s="377">
        <v>0</v>
      </c>
      <c r="M76" s="377">
        <v>0</v>
      </c>
      <c r="N76" s="377">
        <v>0</v>
      </c>
      <c r="O76" s="380">
        <v>0</v>
      </c>
      <c r="P76" s="139"/>
      <c r="Q76" s="139"/>
      <c r="R76" s="139"/>
    </row>
    <row r="77" ht="23.25" customHeight="1" spans="1:18">
      <c r="A77" s="138"/>
      <c r="B77" s="349" t="s">
        <v>99</v>
      </c>
      <c r="C77" s="208"/>
      <c r="D77" s="377">
        <v>0</v>
      </c>
      <c r="E77" s="377">
        <v>0</v>
      </c>
      <c r="F77" s="377">
        <v>0</v>
      </c>
      <c r="G77" s="377">
        <v>0</v>
      </c>
      <c r="H77" s="377">
        <v>0</v>
      </c>
      <c r="I77" s="377">
        <v>0</v>
      </c>
      <c r="J77" s="377">
        <v>0</v>
      </c>
      <c r="K77" s="377">
        <v>0</v>
      </c>
      <c r="L77" s="377">
        <v>0</v>
      </c>
      <c r="M77" s="377">
        <v>0</v>
      </c>
      <c r="N77" s="377">
        <v>0</v>
      </c>
      <c r="O77" s="380">
        <v>0</v>
      </c>
      <c r="P77" s="139"/>
      <c r="Q77" s="139"/>
      <c r="R77" s="139"/>
    </row>
    <row r="78" ht="23.25" customHeight="1" spans="1:18">
      <c r="A78" s="138"/>
      <c r="B78" s="349" t="s">
        <v>35</v>
      </c>
      <c r="C78" s="208"/>
      <c r="D78" s="377">
        <v>0</v>
      </c>
      <c r="E78" s="377">
        <v>0</v>
      </c>
      <c r="F78" s="377">
        <v>0</v>
      </c>
      <c r="G78" s="377">
        <v>0</v>
      </c>
      <c r="H78" s="377">
        <v>0</v>
      </c>
      <c r="I78" s="377">
        <v>0</v>
      </c>
      <c r="J78" s="377">
        <v>0</v>
      </c>
      <c r="K78" s="377">
        <v>0</v>
      </c>
      <c r="L78" s="377">
        <v>0</v>
      </c>
      <c r="M78" s="377">
        <v>0</v>
      </c>
      <c r="N78" s="377">
        <v>0</v>
      </c>
      <c r="O78" s="380">
        <v>0</v>
      </c>
      <c r="P78" s="139"/>
      <c r="Q78" s="139"/>
      <c r="R78" s="139"/>
    </row>
    <row r="79" ht="23.25" customHeight="1" spans="1:18">
      <c r="A79" s="138"/>
      <c r="B79" s="349" t="s">
        <v>103</v>
      </c>
      <c r="C79" s="208"/>
      <c r="D79" s="377">
        <v>0</v>
      </c>
      <c r="E79" s="377">
        <v>0</v>
      </c>
      <c r="F79" s="377">
        <v>0</v>
      </c>
      <c r="G79" s="377">
        <v>0</v>
      </c>
      <c r="H79" s="377">
        <v>0</v>
      </c>
      <c r="I79" s="377">
        <v>0</v>
      </c>
      <c r="J79" s="377">
        <v>0</v>
      </c>
      <c r="K79" s="377">
        <v>0</v>
      </c>
      <c r="L79" s="377">
        <v>0</v>
      </c>
      <c r="M79" s="377">
        <v>0</v>
      </c>
      <c r="N79" s="377">
        <v>0</v>
      </c>
      <c r="O79" s="380">
        <v>0</v>
      </c>
      <c r="P79" s="139"/>
      <c r="Q79" s="139"/>
      <c r="R79" s="139"/>
    </row>
    <row r="80" ht="23.25" customHeight="1" spans="1:18">
      <c r="A80" s="138"/>
      <c r="B80" s="349" t="s">
        <v>113</v>
      </c>
      <c r="C80" s="208"/>
      <c r="D80" s="377">
        <v>0</v>
      </c>
      <c r="E80" s="377">
        <v>0</v>
      </c>
      <c r="F80" s="377">
        <v>0</v>
      </c>
      <c r="G80" s="377">
        <v>0</v>
      </c>
      <c r="H80" s="377">
        <v>0</v>
      </c>
      <c r="I80" s="377">
        <v>0</v>
      </c>
      <c r="J80" s="377">
        <v>0</v>
      </c>
      <c r="K80" s="377">
        <v>0</v>
      </c>
      <c r="L80" s="377">
        <v>0</v>
      </c>
      <c r="M80" s="377">
        <v>0</v>
      </c>
      <c r="N80" s="377">
        <v>0</v>
      </c>
      <c r="O80" s="380">
        <v>0</v>
      </c>
      <c r="P80" s="139"/>
      <c r="Q80" s="139"/>
      <c r="R80" s="139"/>
    </row>
    <row r="81" ht="23.25" customHeight="1" spans="1:18">
      <c r="A81" s="138"/>
      <c r="B81" s="349" t="s">
        <v>17</v>
      </c>
      <c r="C81" s="208"/>
      <c r="D81" s="377">
        <v>4</v>
      </c>
      <c r="E81" s="171">
        <v>4</v>
      </c>
      <c r="F81" s="378">
        <v>4</v>
      </c>
      <c r="G81" s="378">
        <v>4</v>
      </c>
      <c r="H81" s="378">
        <v>6</v>
      </c>
      <c r="I81" s="378">
        <v>6</v>
      </c>
      <c r="J81" s="378">
        <v>6</v>
      </c>
      <c r="K81" s="378">
        <v>6</v>
      </c>
      <c r="L81" s="378">
        <v>6</v>
      </c>
      <c r="M81" s="378">
        <v>5</v>
      </c>
      <c r="N81" s="378">
        <v>5</v>
      </c>
      <c r="O81" s="380">
        <v>5</v>
      </c>
      <c r="P81" s="139"/>
      <c r="Q81" s="139"/>
      <c r="R81" s="139"/>
    </row>
    <row r="82" ht="23.25" customHeight="1" spans="1:18">
      <c r="A82" s="138"/>
      <c r="B82" s="349" t="s">
        <v>26</v>
      </c>
      <c r="C82" s="208"/>
      <c r="D82" s="377">
        <v>5</v>
      </c>
      <c r="E82" s="171">
        <v>5</v>
      </c>
      <c r="F82" s="378">
        <v>5</v>
      </c>
      <c r="G82" s="378">
        <v>5</v>
      </c>
      <c r="H82" s="378">
        <v>3</v>
      </c>
      <c r="I82" s="378">
        <v>3</v>
      </c>
      <c r="J82" s="378">
        <v>3</v>
      </c>
      <c r="K82" s="378">
        <v>3</v>
      </c>
      <c r="L82" s="378">
        <v>3</v>
      </c>
      <c r="M82" s="378">
        <v>3</v>
      </c>
      <c r="N82" s="378">
        <v>3</v>
      </c>
      <c r="O82" s="380">
        <v>3</v>
      </c>
      <c r="P82" s="139"/>
      <c r="Q82" s="139"/>
      <c r="R82" s="139"/>
    </row>
    <row r="83" ht="23.25" customHeight="1" spans="1:18">
      <c r="A83" s="138"/>
      <c r="B83" s="349" t="s">
        <v>22</v>
      </c>
      <c r="C83" s="350"/>
      <c r="D83" s="171">
        <v>0</v>
      </c>
      <c r="E83" s="171">
        <v>0</v>
      </c>
      <c r="F83" s="171">
        <v>0</v>
      </c>
      <c r="G83" s="171">
        <v>0</v>
      </c>
      <c r="H83" s="171"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77">
        <v>0</v>
      </c>
      <c r="P83" s="139"/>
      <c r="Q83" s="139"/>
      <c r="R83" s="139"/>
    </row>
    <row r="84" ht="23.25" customHeight="1" spans="1:18">
      <c r="A84" s="138"/>
      <c r="B84" s="349" t="s">
        <v>50</v>
      </c>
      <c r="C84" s="350"/>
      <c r="D84" s="377">
        <v>0</v>
      </c>
      <c r="E84" s="377">
        <v>0</v>
      </c>
      <c r="F84" s="377">
        <v>0</v>
      </c>
      <c r="G84" s="377">
        <v>0</v>
      </c>
      <c r="H84" s="377">
        <v>0</v>
      </c>
      <c r="I84" s="377">
        <v>0</v>
      </c>
      <c r="J84" s="377">
        <v>0</v>
      </c>
      <c r="K84" s="377">
        <v>0</v>
      </c>
      <c r="L84" s="377">
        <v>0</v>
      </c>
      <c r="M84" s="377">
        <v>0</v>
      </c>
      <c r="N84" s="377">
        <v>0</v>
      </c>
      <c r="O84" s="177">
        <v>0</v>
      </c>
      <c r="P84" s="139"/>
      <c r="Q84" s="139"/>
      <c r="R84" s="139"/>
    </row>
    <row r="85" ht="23.25" customHeight="1" spans="1:18">
      <c r="A85" s="138"/>
      <c r="B85" s="84" t="s">
        <v>529</v>
      </c>
      <c r="C85" s="355"/>
      <c r="D85" s="160">
        <f>SUM(D74:D84)</f>
        <v>9</v>
      </c>
      <c r="E85" s="160">
        <f t="shared" ref="E85:O85" si="23">SUM(E74:E84)</f>
        <v>9</v>
      </c>
      <c r="F85" s="160">
        <f t="shared" si="23"/>
        <v>9</v>
      </c>
      <c r="G85" s="160">
        <f t="shared" si="23"/>
        <v>9</v>
      </c>
      <c r="H85" s="160">
        <f t="shared" si="23"/>
        <v>9</v>
      </c>
      <c r="I85" s="160">
        <f t="shared" si="23"/>
        <v>9</v>
      </c>
      <c r="J85" s="160">
        <f t="shared" si="23"/>
        <v>9</v>
      </c>
      <c r="K85" s="160">
        <f t="shared" si="23"/>
        <v>9</v>
      </c>
      <c r="L85" s="160">
        <f t="shared" si="23"/>
        <v>9</v>
      </c>
      <c r="M85" s="160">
        <f t="shared" si="23"/>
        <v>8</v>
      </c>
      <c r="N85" s="160">
        <f t="shared" si="23"/>
        <v>8</v>
      </c>
      <c r="O85" s="180">
        <f t="shared" si="23"/>
        <v>8</v>
      </c>
      <c r="P85" s="139"/>
      <c r="Q85" s="139"/>
      <c r="R85" s="139"/>
    </row>
    <row r="86" spans="1:18">
      <c r="A86" s="138"/>
      <c r="B86" s="67" t="s">
        <v>647</v>
      </c>
      <c r="C86" s="67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</row>
    <row r="87" ht="23.25" customHeight="1" spans="1:18">
      <c r="A87" s="138"/>
      <c r="B87" s="363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</row>
    <row r="88" ht="23.25" customHeight="1" spans="1:18">
      <c r="A88" s="138"/>
      <c r="B88" s="363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</row>
    <row r="89" ht="16.5" customHeight="1" spans="1:18">
      <c r="A89" s="138"/>
      <c r="B89" s="346" t="s">
        <v>656</v>
      </c>
      <c r="C89" s="346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364"/>
      <c r="O89" s="365"/>
      <c r="P89" s="139"/>
      <c r="Q89" s="139"/>
      <c r="R89" s="139"/>
    </row>
    <row r="90" ht="39.95" customHeight="1" spans="1:18">
      <c r="A90" s="138"/>
      <c r="B90" s="347" t="s">
        <v>653</v>
      </c>
      <c r="C90" s="362"/>
      <c r="D90" s="348" t="s">
        <v>595</v>
      </c>
      <c r="E90" s="348" t="s">
        <v>596</v>
      </c>
      <c r="F90" s="348" t="s">
        <v>624</v>
      </c>
      <c r="G90" s="348" t="s">
        <v>625</v>
      </c>
      <c r="H90" s="348" t="s">
        <v>626</v>
      </c>
      <c r="I90" s="348" t="s">
        <v>600</v>
      </c>
      <c r="J90" s="348" t="s">
        <v>627</v>
      </c>
      <c r="K90" s="348" t="s">
        <v>628</v>
      </c>
      <c r="L90" s="348" t="s">
        <v>603</v>
      </c>
      <c r="M90" s="348" t="s">
        <v>604</v>
      </c>
      <c r="N90" s="366" t="s">
        <v>605</v>
      </c>
      <c r="O90" s="367" t="s">
        <v>629</v>
      </c>
      <c r="P90" s="139"/>
      <c r="Q90" s="139"/>
      <c r="R90" s="139"/>
    </row>
    <row r="91" ht="23.25" customHeight="1" spans="1:18">
      <c r="A91" s="138"/>
      <c r="B91" s="349" t="s">
        <v>43</v>
      </c>
      <c r="C91" s="350"/>
      <c r="D91" s="171">
        <v>0</v>
      </c>
      <c r="E91" s="171">
        <v>0</v>
      </c>
      <c r="F91" s="171">
        <v>0</v>
      </c>
      <c r="G91" s="171">
        <v>0</v>
      </c>
      <c r="H91" s="171">
        <v>0</v>
      </c>
      <c r="I91" s="171">
        <v>0</v>
      </c>
      <c r="J91" s="171">
        <v>0</v>
      </c>
      <c r="K91" s="171">
        <v>0</v>
      </c>
      <c r="L91" s="171">
        <v>0</v>
      </c>
      <c r="M91" s="171">
        <v>0</v>
      </c>
      <c r="N91" s="171">
        <v>0</v>
      </c>
      <c r="O91" s="368">
        <v>0</v>
      </c>
      <c r="P91" s="139"/>
      <c r="Q91" s="139"/>
      <c r="R91" s="139"/>
    </row>
    <row r="92" ht="23.25" customHeight="1" spans="1:18">
      <c r="A92" s="138"/>
      <c r="B92" s="349" t="s">
        <v>55</v>
      </c>
      <c r="C92" s="350"/>
      <c r="D92" s="171">
        <v>0</v>
      </c>
      <c r="E92" s="171">
        <v>0</v>
      </c>
      <c r="F92" s="171">
        <v>0</v>
      </c>
      <c r="G92" s="171">
        <v>0</v>
      </c>
      <c r="H92" s="171">
        <v>0</v>
      </c>
      <c r="I92" s="171">
        <v>0</v>
      </c>
      <c r="J92" s="171">
        <v>0</v>
      </c>
      <c r="K92" s="171">
        <v>0</v>
      </c>
      <c r="L92" s="171">
        <v>0</v>
      </c>
      <c r="M92" s="171">
        <v>0</v>
      </c>
      <c r="N92" s="171">
        <v>0</v>
      </c>
      <c r="O92" s="177">
        <v>0</v>
      </c>
      <c r="P92" s="139"/>
      <c r="Q92" s="139"/>
      <c r="R92" s="139"/>
    </row>
    <row r="93" ht="23.25" customHeight="1" spans="1:18">
      <c r="A93" s="138"/>
      <c r="B93" s="349" t="s">
        <v>39</v>
      </c>
      <c r="C93" s="350"/>
      <c r="D93" s="171">
        <v>0</v>
      </c>
      <c r="E93" s="171">
        <v>0</v>
      </c>
      <c r="F93" s="171">
        <v>0</v>
      </c>
      <c r="G93" s="171">
        <v>0</v>
      </c>
      <c r="H93" s="171">
        <v>0</v>
      </c>
      <c r="I93" s="171">
        <v>0</v>
      </c>
      <c r="J93" s="171">
        <v>0</v>
      </c>
      <c r="K93" s="171">
        <v>0</v>
      </c>
      <c r="L93" s="171">
        <v>0</v>
      </c>
      <c r="M93" s="171">
        <v>0</v>
      </c>
      <c r="N93" s="171">
        <v>0</v>
      </c>
      <c r="O93" s="177">
        <v>0</v>
      </c>
      <c r="P93" s="139"/>
      <c r="Q93" s="139"/>
      <c r="R93" s="139"/>
    </row>
    <row r="94" ht="23.25" customHeight="1" spans="1:18">
      <c r="A94" s="138"/>
      <c r="B94" s="349" t="s">
        <v>99</v>
      </c>
      <c r="C94" s="350"/>
      <c r="D94" s="171">
        <v>0</v>
      </c>
      <c r="E94" s="171">
        <v>0</v>
      </c>
      <c r="F94" s="171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0</v>
      </c>
      <c r="M94" s="171">
        <v>0</v>
      </c>
      <c r="N94" s="171">
        <v>0</v>
      </c>
      <c r="O94" s="177">
        <v>0</v>
      </c>
      <c r="P94" s="139"/>
      <c r="Q94" s="139"/>
      <c r="R94" s="139"/>
    </row>
    <row r="95" ht="23.25" customHeight="1" spans="1:18">
      <c r="A95" s="138"/>
      <c r="B95" s="349" t="s">
        <v>35</v>
      </c>
      <c r="C95" s="350"/>
      <c r="D95" s="171">
        <v>0</v>
      </c>
      <c r="E95" s="171">
        <v>0</v>
      </c>
      <c r="F95" s="171">
        <v>0</v>
      </c>
      <c r="G95" s="171">
        <v>0</v>
      </c>
      <c r="H95" s="171">
        <v>0</v>
      </c>
      <c r="I95" s="171">
        <v>0</v>
      </c>
      <c r="J95" s="171">
        <v>0</v>
      </c>
      <c r="K95" s="171">
        <v>0</v>
      </c>
      <c r="L95" s="171">
        <v>0</v>
      </c>
      <c r="M95" s="171">
        <v>0</v>
      </c>
      <c r="N95" s="171">
        <v>0</v>
      </c>
      <c r="O95" s="177">
        <v>0</v>
      </c>
      <c r="P95" s="139"/>
      <c r="Q95" s="139"/>
      <c r="R95" s="139"/>
    </row>
    <row r="96" ht="23.25" customHeight="1" spans="1:18">
      <c r="A96" s="138"/>
      <c r="B96" s="349" t="s">
        <v>103</v>
      </c>
      <c r="C96" s="350"/>
      <c r="D96" s="171">
        <v>0</v>
      </c>
      <c r="E96" s="171">
        <v>0</v>
      </c>
      <c r="F96" s="171">
        <v>0</v>
      </c>
      <c r="G96" s="171">
        <v>0</v>
      </c>
      <c r="H96" s="171">
        <v>0</v>
      </c>
      <c r="I96" s="171">
        <v>0</v>
      </c>
      <c r="J96" s="171">
        <v>0</v>
      </c>
      <c r="K96" s="171">
        <v>0</v>
      </c>
      <c r="L96" s="171">
        <v>0</v>
      </c>
      <c r="M96" s="171">
        <v>0</v>
      </c>
      <c r="N96" s="171">
        <v>0</v>
      </c>
      <c r="O96" s="177">
        <v>0</v>
      </c>
      <c r="P96" s="139"/>
      <c r="Q96" s="139"/>
      <c r="R96" s="139"/>
    </row>
    <row r="97" ht="23.25" customHeight="1" spans="1:18">
      <c r="A97" s="138"/>
      <c r="B97" s="349" t="s">
        <v>113</v>
      </c>
      <c r="C97" s="350"/>
      <c r="D97" s="171">
        <v>0</v>
      </c>
      <c r="E97" s="171">
        <v>0</v>
      </c>
      <c r="F97" s="171">
        <v>0</v>
      </c>
      <c r="G97" s="171">
        <v>0</v>
      </c>
      <c r="H97" s="171">
        <v>0</v>
      </c>
      <c r="I97" s="171">
        <v>0</v>
      </c>
      <c r="J97" s="171">
        <v>0</v>
      </c>
      <c r="K97" s="171">
        <v>0</v>
      </c>
      <c r="L97" s="171">
        <v>0</v>
      </c>
      <c r="M97" s="171">
        <v>0</v>
      </c>
      <c r="N97" s="171">
        <v>0</v>
      </c>
      <c r="O97" s="177">
        <v>0</v>
      </c>
      <c r="P97" s="139"/>
      <c r="Q97" s="139"/>
      <c r="R97" s="139"/>
    </row>
    <row r="98" ht="23.25" customHeight="1" spans="1:18">
      <c r="A98" s="138"/>
      <c r="B98" s="349" t="s">
        <v>17</v>
      </c>
      <c r="C98" s="350"/>
      <c r="D98" s="171">
        <v>5</v>
      </c>
      <c r="E98" s="171">
        <v>5</v>
      </c>
      <c r="F98" s="352">
        <v>3</v>
      </c>
      <c r="G98" s="352">
        <v>5</v>
      </c>
      <c r="H98" s="352">
        <v>3</v>
      </c>
      <c r="I98" s="352">
        <v>3</v>
      </c>
      <c r="J98" s="352">
        <v>3</v>
      </c>
      <c r="K98" s="352">
        <v>5</v>
      </c>
      <c r="L98" s="352">
        <v>5</v>
      </c>
      <c r="M98" s="352">
        <v>5</v>
      </c>
      <c r="N98" s="352">
        <v>5</v>
      </c>
      <c r="O98" s="177">
        <v>5</v>
      </c>
      <c r="P98" s="139"/>
      <c r="Q98" s="139"/>
      <c r="R98" s="139"/>
    </row>
    <row r="99" ht="23.25" customHeight="1" spans="1:18">
      <c r="A99" s="138"/>
      <c r="B99" s="349" t="s">
        <v>26</v>
      </c>
      <c r="C99" s="350"/>
      <c r="D99" s="171">
        <v>1</v>
      </c>
      <c r="E99" s="171">
        <v>1</v>
      </c>
      <c r="F99" s="352">
        <v>1</v>
      </c>
      <c r="G99" s="352">
        <v>1</v>
      </c>
      <c r="H99" s="352">
        <v>0</v>
      </c>
      <c r="I99" s="352">
        <v>0</v>
      </c>
      <c r="J99" s="352">
        <v>0</v>
      </c>
      <c r="K99" s="352">
        <v>0</v>
      </c>
      <c r="L99" s="352">
        <v>0</v>
      </c>
      <c r="M99" s="352">
        <v>1</v>
      </c>
      <c r="N99" s="352">
        <v>1</v>
      </c>
      <c r="O99" s="177">
        <v>1</v>
      </c>
      <c r="P99" s="139"/>
      <c r="Q99" s="139"/>
      <c r="R99" s="139"/>
    </row>
    <row r="100" ht="23.25" customHeight="1" spans="1:18">
      <c r="A100" s="138"/>
      <c r="B100" s="349" t="s">
        <v>22</v>
      </c>
      <c r="C100" s="350"/>
      <c r="D100" s="171">
        <v>0</v>
      </c>
      <c r="E100" s="171">
        <v>0</v>
      </c>
      <c r="F100" s="171">
        <v>0</v>
      </c>
      <c r="G100" s="171">
        <v>0</v>
      </c>
      <c r="H100" s="171">
        <v>0</v>
      </c>
      <c r="I100" s="171">
        <v>0</v>
      </c>
      <c r="J100" s="171">
        <v>0</v>
      </c>
      <c r="K100" s="171">
        <v>0</v>
      </c>
      <c r="L100" s="171">
        <v>0</v>
      </c>
      <c r="M100" s="171">
        <v>0</v>
      </c>
      <c r="N100" s="171">
        <v>0</v>
      </c>
      <c r="O100" s="177">
        <v>0</v>
      </c>
      <c r="P100" s="139"/>
      <c r="Q100" s="139"/>
      <c r="R100" s="139"/>
    </row>
    <row r="101" ht="23.25" customHeight="1" spans="1:18">
      <c r="A101" s="138"/>
      <c r="B101" s="349" t="s">
        <v>50</v>
      </c>
      <c r="C101" s="350"/>
      <c r="D101" s="171"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71">
        <v>0</v>
      </c>
      <c r="L101" s="171">
        <v>0</v>
      </c>
      <c r="M101" s="171">
        <v>0</v>
      </c>
      <c r="N101" s="171">
        <v>0</v>
      </c>
      <c r="O101" s="177">
        <v>0</v>
      </c>
      <c r="P101" s="139"/>
      <c r="Q101" s="139"/>
      <c r="R101" s="139"/>
    </row>
    <row r="102" ht="23.25" customHeight="1" spans="1:18">
      <c r="A102" s="138"/>
      <c r="B102" s="84" t="s">
        <v>529</v>
      </c>
      <c r="C102" s="355"/>
      <c r="D102" s="160">
        <f t="shared" ref="D102:O102" si="24">SUM(D91:D101)</f>
        <v>6</v>
      </c>
      <c r="E102" s="160">
        <f t="shared" si="24"/>
        <v>6</v>
      </c>
      <c r="F102" s="160">
        <f t="shared" si="24"/>
        <v>4</v>
      </c>
      <c r="G102" s="160">
        <f t="shared" si="24"/>
        <v>6</v>
      </c>
      <c r="H102" s="160">
        <f t="shared" si="24"/>
        <v>3</v>
      </c>
      <c r="I102" s="160">
        <f t="shared" si="24"/>
        <v>3</v>
      </c>
      <c r="J102" s="160">
        <f t="shared" si="24"/>
        <v>3</v>
      </c>
      <c r="K102" s="160">
        <f t="shared" si="24"/>
        <v>5</v>
      </c>
      <c r="L102" s="160">
        <f t="shared" si="24"/>
        <v>5</v>
      </c>
      <c r="M102" s="160">
        <f t="shared" si="24"/>
        <v>6</v>
      </c>
      <c r="N102" s="160">
        <f t="shared" si="24"/>
        <v>6</v>
      </c>
      <c r="O102" s="180">
        <f t="shared" si="24"/>
        <v>6</v>
      </c>
      <c r="P102" s="139"/>
      <c r="Q102" s="139"/>
      <c r="R102" s="139"/>
    </row>
    <row r="103" spans="1:18">
      <c r="A103" s="138"/>
      <c r="B103" s="67" t="s">
        <v>647</v>
      </c>
      <c r="C103" s="67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</row>
    <row r="104" ht="22" customHeight="1" spans="1:18">
      <c r="A104" s="138"/>
      <c r="B104" s="363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</row>
    <row r="105" ht="23.25" customHeight="1" spans="1:18">
      <c r="A105" s="138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</row>
    <row r="106" ht="16.5" customHeight="1" spans="1:18">
      <c r="A106" s="138"/>
      <c r="B106" s="346" t="s">
        <v>657</v>
      </c>
      <c r="C106" s="34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364"/>
      <c r="O106" s="365"/>
      <c r="P106" s="139"/>
      <c r="Q106" s="139"/>
      <c r="R106" s="139"/>
    </row>
    <row r="107" ht="39.95" customHeight="1" spans="1:18">
      <c r="A107" s="138"/>
      <c r="B107" s="347" t="s">
        <v>653</v>
      </c>
      <c r="C107" s="362"/>
      <c r="D107" s="348" t="s">
        <v>595</v>
      </c>
      <c r="E107" s="348" t="s">
        <v>596</v>
      </c>
      <c r="F107" s="348" t="s">
        <v>624</v>
      </c>
      <c r="G107" s="348" t="s">
        <v>625</v>
      </c>
      <c r="H107" s="348" t="s">
        <v>626</v>
      </c>
      <c r="I107" s="348" t="s">
        <v>600</v>
      </c>
      <c r="J107" s="348" t="s">
        <v>627</v>
      </c>
      <c r="K107" s="348" t="s">
        <v>628</v>
      </c>
      <c r="L107" s="348" t="s">
        <v>603</v>
      </c>
      <c r="M107" s="348" t="s">
        <v>604</v>
      </c>
      <c r="N107" s="366" t="s">
        <v>605</v>
      </c>
      <c r="O107" s="367" t="s">
        <v>629</v>
      </c>
      <c r="P107" s="139"/>
      <c r="Q107" s="139"/>
      <c r="R107" s="139"/>
    </row>
    <row r="108" ht="23.25" customHeight="1" spans="1:18">
      <c r="A108" s="138"/>
      <c r="B108" s="349" t="s">
        <v>43</v>
      </c>
      <c r="C108" s="208"/>
      <c r="D108" s="377">
        <v>0</v>
      </c>
      <c r="E108" s="377">
        <v>0</v>
      </c>
      <c r="F108" s="377">
        <v>0</v>
      </c>
      <c r="G108" s="377">
        <v>0</v>
      </c>
      <c r="H108" s="377">
        <v>0</v>
      </c>
      <c r="I108" s="377">
        <v>0</v>
      </c>
      <c r="J108" s="377">
        <v>0</v>
      </c>
      <c r="K108" s="377">
        <v>1</v>
      </c>
      <c r="L108" s="377">
        <v>1</v>
      </c>
      <c r="M108" s="377">
        <v>1</v>
      </c>
      <c r="N108" s="377">
        <v>1</v>
      </c>
      <c r="O108" s="380">
        <v>1</v>
      </c>
      <c r="P108" s="139"/>
      <c r="Q108" s="139"/>
      <c r="R108" s="139"/>
    </row>
    <row r="109" ht="23.25" customHeight="1" spans="1:18">
      <c r="A109" s="138"/>
      <c r="B109" s="349" t="s">
        <v>55</v>
      </c>
      <c r="C109" s="350"/>
      <c r="D109" s="171">
        <v>1</v>
      </c>
      <c r="E109" s="171">
        <v>1</v>
      </c>
      <c r="F109" s="171">
        <v>1</v>
      </c>
      <c r="G109" s="171">
        <v>1</v>
      </c>
      <c r="H109" s="171">
        <v>1</v>
      </c>
      <c r="I109" s="171">
        <v>1</v>
      </c>
      <c r="J109" s="171">
        <v>0</v>
      </c>
      <c r="K109" s="171">
        <v>0</v>
      </c>
      <c r="L109" s="171">
        <v>0</v>
      </c>
      <c r="M109" s="171">
        <v>0</v>
      </c>
      <c r="N109" s="171">
        <v>0</v>
      </c>
      <c r="O109" s="177">
        <v>0</v>
      </c>
      <c r="P109" s="139"/>
      <c r="Q109" s="139"/>
      <c r="R109" s="139"/>
    </row>
    <row r="110" ht="23.25" customHeight="1" spans="1:18">
      <c r="A110" s="138"/>
      <c r="B110" s="349" t="s">
        <v>39</v>
      </c>
      <c r="C110" s="350"/>
      <c r="D110" s="171">
        <v>1</v>
      </c>
      <c r="E110" s="171">
        <v>1</v>
      </c>
      <c r="F110" s="171">
        <v>1</v>
      </c>
      <c r="G110" s="171">
        <v>1</v>
      </c>
      <c r="H110" s="171">
        <v>2</v>
      </c>
      <c r="I110" s="171">
        <v>2</v>
      </c>
      <c r="J110" s="171">
        <v>2</v>
      </c>
      <c r="K110" s="171">
        <v>2</v>
      </c>
      <c r="L110" s="171">
        <v>2</v>
      </c>
      <c r="M110" s="171">
        <v>2</v>
      </c>
      <c r="N110" s="171">
        <v>2</v>
      </c>
      <c r="O110" s="177">
        <v>2</v>
      </c>
      <c r="P110" s="139"/>
      <c r="Q110" s="139"/>
      <c r="R110" s="139"/>
    </row>
    <row r="111" ht="23.25" customHeight="1" spans="1:18">
      <c r="A111" s="138"/>
      <c r="B111" s="349" t="s">
        <v>99</v>
      </c>
      <c r="C111" s="350"/>
      <c r="D111" s="171">
        <v>1</v>
      </c>
      <c r="E111" s="171">
        <v>1</v>
      </c>
      <c r="F111" s="171">
        <v>1</v>
      </c>
      <c r="G111" s="171">
        <v>1</v>
      </c>
      <c r="H111" s="171">
        <v>1</v>
      </c>
      <c r="I111" s="171">
        <v>1</v>
      </c>
      <c r="J111" s="171">
        <v>1</v>
      </c>
      <c r="K111" s="171">
        <v>1</v>
      </c>
      <c r="L111" s="171">
        <v>1</v>
      </c>
      <c r="M111" s="171">
        <v>1</v>
      </c>
      <c r="N111" s="171">
        <v>1</v>
      </c>
      <c r="O111" s="177">
        <v>1</v>
      </c>
      <c r="P111" s="139"/>
      <c r="Q111" s="139"/>
      <c r="R111" s="139"/>
    </row>
    <row r="112" ht="23.25" customHeight="1" spans="1:18">
      <c r="A112" s="138"/>
      <c r="B112" s="349" t="s">
        <v>35</v>
      </c>
      <c r="C112" s="350"/>
      <c r="D112" s="171">
        <v>1</v>
      </c>
      <c r="E112" s="171">
        <v>1</v>
      </c>
      <c r="F112" s="171">
        <v>1</v>
      </c>
      <c r="G112" s="171">
        <v>1</v>
      </c>
      <c r="H112" s="171">
        <v>1</v>
      </c>
      <c r="I112" s="171">
        <v>1</v>
      </c>
      <c r="J112" s="171">
        <v>1</v>
      </c>
      <c r="K112" s="171">
        <v>0</v>
      </c>
      <c r="L112" s="171">
        <v>0</v>
      </c>
      <c r="M112" s="171">
        <v>0</v>
      </c>
      <c r="N112" s="171">
        <v>0</v>
      </c>
      <c r="O112" s="177">
        <v>0</v>
      </c>
      <c r="P112" s="139"/>
      <c r="Q112" s="139"/>
      <c r="R112" s="139"/>
    </row>
    <row r="113" ht="23.25" customHeight="1" spans="1:18">
      <c r="A113" s="138"/>
      <c r="B113" s="349" t="s">
        <v>103</v>
      </c>
      <c r="C113" s="350"/>
      <c r="D113" s="171">
        <v>1</v>
      </c>
      <c r="E113" s="171">
        <v>1</v>
      </c>
      <c r="F113" s="171">
        <v>1</v>
      </c>
      <c r="G113" s="171">
        <v>1</v>
      </c>
      <c r="H113" s="171">
        <v>1</v>
      </c>
      <c r="I113" s="171">
        <v>1</v>
      </c>
      <c r="J113" s="171">
        <v>1</v>
      </c>
      <c r="K113" s="171">
        <v>1</v>
      </c>
      <c r="L113" s="171">
        <v>1</v>
      </c>
      <c r="M113" s="171">
        <v>1</v>
      </c>
      <c r="N113" s="171">
        <v>1</v>
      </c>
      <c r="O113" s="177">
        <v>1</v>
      </c>
      <c r="P113" s="139"/>
      <c r="Q113" s="139"/>
      <c r="R113" s="139"/>
    </row>
    <row r="114" ht="23.25" customHeight="1" spans="1:18">
      <c r="A114" s="138"/>
      <c r="B114" s="349" t="s">
        <v>113</v>
      </c>
      <c r="C114" s="350"/>
      <c r="D114" s="171">
        <v>2</v>
      </c>
      <c r="E114" s="171">
        <v>2</v>
      </c>
      <c r="F114" s="171">
        <v>2</v>
      </c>
      <c r="G114" s="171">
        <v>2</v>
      </c>
      <c r="H114" s="171">
        <v>2</v>
      </c>
      <c r="I114" s="171">
        <v>2</v>
      </c>
      <c r="J114" s="171">
        <v>2</v>
      </c>
      <c r="K114" s="171">
        <v>2</v>
      </c>
      <c r="L114" s="171">
        <v>2</v>
      </c>
      <c r="M114" s="171">
        <v>2</v>
      </c>
      <c r="N114" s="171">
        <v>2</v>
      </c>
      <c r="O114" s="177">
        <v>2</v>
      </c>
      <c r="P114" s="139"/>
      <c r="Q114" s="139"/>
      <c r="R114" s="139"/>
    </row>
    <row r="115" ht="23.25" customHeight="1" spans="1:18">
      <c r="A115" s="138"/>
      <c r="B115" s="349" t="s">
        <v>17</v>
      </c>
      <c r="C115" s="350"/>
      <c r="D115" s="352">
        <v>1</v>
      </c>
      <c r="E115" s="352">
        <v>1</v>
      </c>
      <c r="F115" s="352">
        <v>1</v>
      </c>
      <c r="G115" s="352">
        <v>1</v>
      </c>
      <c r="H115" s="352">
        <v>1</v>
      </c>
      <c r="I115" s="352">
        <v>1</v>
      </c>
      <c r="J115" s="352">
        <v>1</v>
      </c>
      <c r="K115" s="352">
        <v>2</v>
      </c>
      <c r="L115" s="352">
        <v>2</v>
      </c>
      <c r="M115" s="352">
        <v>2</v>
      </c>
      <c r="N115" s="352">
        <v>2</v>
      </c>
      <c r="O115" s="381">
        <v>2</v>
      </c>
      <c r="P115" s="139"/>
      <c r="Q115" s="139"/>
      <c r="R115" s="139"/>
    </row>
    <row r="116" ht="23.25" customHeight="1" spans="1:18">
      <c r="A116" s="138"/>
      <c r="B116" s="349" t="s">
        <v>26</v>
      </c>
      <c r="C116" s="350"/>
      <c r="D116" s="171">
        <v>1</v>
      </c>
      <c r="E116" s="171">
        <v>1</v>
      </c>
      <c r="F116" s="171">
        <v>1</v>
      </c>
      <c r="G116" s="352">
        <v>1</v>
      </c>
      <c r="H116" s="352">
        <v>1</v>
      </c>
      <c r="I116" s="352">
        <v>1</v>
      </c>
      <c r="J116" s="352">
        <v>1</v>
      </c>
      <c r="K116" s="352">
        <v>2</v>
      </c>
      <c r="L116" s="352">
        <v>2</v>
      </c>
      <c r="M116" s="352">
        <v>2</v>
      </c>
      <c r="N116" s="352">
        <v>2</v>
      </c>
      <c r="O116" s="177">
        <v>2</v>
      </c>
      <c r="P116" s="139"/>
      <c r="Q116" s="139"/>
      <c r="R116" s="139"/>
    </row>
    <row r="117" ht="23.25" customHeight="1" spans="1:18">
      <c r="A117" s="138"/>
      <c r="B117" s="349" t="s">
        <v>22</v>
      </c>
      <c r="C117" s="350"/>
      <c r="D117" s="171">
        <v>4</v>
      </c>
      <c r="E117" s="171">
        <v>4</v>
      </c>
      <c r="F117" s="352">
        <v>4</v>
      </c>
      <c r="G117" s="352">
        <v>5</v>
      </c>
      <c r="H117" s="352">
        <v>4</v>
      </c>
      <c r="I117" s="352">
        <v>4</v>
      </c>
      <c r="J117" s="352">
        <v>4</v>
      </c>
      <c r="K117" s="352">
        <v>10</v>
      </c>
      <c r="L117" s="352">
        <v>10</v>
      </c>
      <c r="M117" s="352">
        <v>10</v>
      </c>
      <c r="N117" s="352">
        <v>9</v>
      </c>
      <c r="O117" s="177">
        <v>9</v>
      </c>
      <c r="P117" s="139"/>
      <c r="Q117" s="139"/>
      <c r="R117" s="139"/>
    </row>
    <row r="118" ht="23.25" customHeight="1" spans="1:18">
      <c r="A118" s="138"/>
      <c r="B118" s="349" t="s">
        <v>50</v>
      </c>
      <c r="C118" s="350"/>
      <c r="D118" s="171">
        <v>2</v>
      </c>
      <c r="E118" s="171">
        <v>2</v>
      </c>
      <c r="F118" s="171">
        <v>2</v>
      </c>
      <c r="G118" s="352">
        <v>2</v>
      </c>
      <c r="H118" s="352">
        <v>2</v>
      </c>
      <c r="I118" s="352">
        <v>2</v>
      </c>
      <c r="J118" s="352">
        <v>3</v>
      </c>
      <c r="K118" s="352">
        <v>6</v>
      </c>
      <c r="L118" s="352">
        <v>6</v>
      </c>
      <c r="M118" s="352">
        <v>6</v>
      </c>
      <c r="N118" s="352">
        <v>6</v>
      </c>
      <c r="O118" s="177">
        <v>6</v>
      </c>
      <c r="P118" s="139"/>
      <c r="Q118" s="139"/>
      <c r="R118" s="139"/>
    </row>
    <row r="119" ht="23.25" customHeight="1" spans="1:18">
      <c r="A119" s="138"/>
      <c r="B119" s="84" t="s">
        <v>529</v>
      </c>
      <c r="C119" s="355"/>
      <c r="D119" s="160">
        <f>SUM(D108:D118)</f>
        <v>15</v>
      </c>
      <c r="E119" s="160">
        <f t="shared" ref="E119:O119" si="25">SUM(E108:E118)</f>
        <v>15</v>
      </c>
      <c r="F119" s="160">
        <f t="shared" si="25"/>
        <v>15</v>
      </c>
      <c r="G119" s="160">
        <f t="shared" si="25"/>
        <v>16</v>
      </c>
      <c r="H119" s="160">
        <f t="shared" si="25"/>
        <v>16</v>
      </c>
      <c r="I119" s="160">
        <f t="shared" si="25"/>
        <v>16</v>
      </c>
      <c r="J119" s="160">
        <f t="shared" si="25"/>
        <v>16</v>
      </c>
      <c r="K119" s="160">
        <f t="shared" si="25"/>
        <v>27</v>
      </c>
      <c r="L119" s="160">
        <f t="shared" si="25"/>
        <v>27</v>
      </c>
      <c r="M119" s="160">
        <f t="shared" si="25"/>
        <v>27</v>
      </c>
      <c r="N119" s="160">
        <f t="shared" si="25"/>
        <v>26</v>
      </c>
      <c r="O119" s="180">
        <f t="shared" si="25"/>
        <v>26</v>
      </c>
      <c r="P119" s="139"/>
      <c r="Q119" s="139"/>
      <c r="R119" s="139"/>
    </row>
    <row r="120" spans="1:18">
      <c r="A120" s="138"/>
      <c r="B120" s="67" t="s">
        <v>647</v>
      </c>
      <c r="C120" s="67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</row>
    <row r="121" ht="23.25" customHeight="1" spans="1:18">
      <c r="A121" s="138"/>
      <c r="B121" s="363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</row>
    <row r="122" ht="23.25" customHeight="1" spans="1:18">
      <c r="A122" s="138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</row>
    <row r="123" ht="16.5" customHeight="1" spans="1:18">
      <c r="A123" s="138"/>
      <c r="B123" s="346" t="s">
        <v>658</v>
      </c>
      <c r="C123" s="346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364"/>
      <c r="O123" s="365"/>
      <c r="P123" s="139"/>
      <c r="Q123" s="139"/>
      <c r="R123" s="139"/>
    </row>
    <row r="124" ht="39.95" customHeight="1" spans="1:18">
      <c r="A124" s="138"/>
      <c r="B124" s="347" t="s">
        <v>653</v>
      </c>
      <c r="C124" s="362"/>
      <c r="D124" s="348" t="s">
        <v>595</v>
      </c>
      <c r="E124" s="348" t="s">
        <v>596</v>
      </c>
      <c r="F124" s="348" t="s">
        <v>624</v>
      </c>
      <c r="G124" s="348" t="s">
        <v>625</v>
      </c>
      <c r="H124" s="348" t="s">
        <v>626</v>
      </c>
      <c r="I124" s="348" t="s">
        <v>600</v>
      </c>
      <c r="J124" s="348" t="s">
        <v>627</v>
      </c>
      <c r="K124" s="348" t="s">
        <v>628</v>
      </c>
      <c r="L124" s="348" t="s">
        <v>603</v>
      </c>
      <c r="M124" s="348" t="s">
        <v>604</v>
      </c>
      <c r="N124" s="366" t="s">
        <v>605</v>
      </c>
      <c r="O124" s="367" t="s">
        <v>629</v>
      </c>
      <c r="P124" s="139"/>
      <c r="Q124" s="139"/>
      <c r="R124" s="139"/>
    </row>
    <row r="125" ht="23.25" customHeight="1" spans="1:18">
      <c r="A125" s="138"/>
      <c r="B125" s="349" t="s">
        <v>43</v>
      </c>
      <c r="C125" s="208"/>
      <c r="D125" s="377">
        <v>0</v>
      </c>
      <c r="E125" s="377">
        <v>0</v>
      </c>
      <c r="F125" s="377">
        <v>0</v>
      </c>
      <c r="G125" s="377">
        <v>0</v>
      </c>
      <c r="H125" s="377">
        <v>0</v>
      </c>
      <c r="I125" s="377">
        <v>0</v>
      </c>
      <c r="J125" s="377">
        <v>0</v>
      </c>
      <c r="K125" s="382">
        <v>0</v>
      </c>
      <c r="L125" s="377">
        <v>0</v>
      </c>
      <c r="M125" s="382">
        <v>0</v>
      </c>
      <c r="N125" s="377">
        <v>0</v>
      </c>
      <c r="O125" s="379">
        <v>0</v>
      </c>
      <c r="P125" s="139"/>
      <c r="Q125" s="139"/>
      <c r="R125" s="139"/>
    </row>
    <row r="126" ht="23.25" customHeight="1" spans="1:18">
      <c r="A126" s="138"/>
      <c r="B126" s="349" t="s">
        <v>55</v>
      </c>
      <c r="C126" s="208"/>
      <c r="D126" s="377">
        <v>1</v>
      </c>
      <c r="E126" s="377">
        <v>1</v>
      </c>
      <c r="F126" s="377">
        <v>1</v>
      </c>
      <c r="G126" s="377">
        <v>1</v>
      </c>
      <c r="H126" s="377">
        <v>1</v>
      </c>
      <c r="I126" s="377">
        <v>1</v>
      </c>
      <c r="J126" s="377">
        <v>1</v>
      </c>
      <c r="K126" s="377">
        <v>2</v>
      </c>
      <c r="L126" s="377">
        <v>2</v>
      </c>
      <c r="M126" s="377">
        <v>2</v>
      </c>
      <c r="N126" s="377">
        <v>2</v>
      </c>
      <c r="O126" s="380">
        <v>2</v>
      </c>
      <c r="P126" s="139"/>
      <c r="Q126" s="139"/>
      <c r="R126" s="139"/>
    </row>
    <row r="127" ht="23.25" customHeight="1" spans="1:18">
      <c r="A127" s="138"/>
      <c r="B127" s="349" t="s">
        <v>39</v>
      </c>
      <c r="C127" s="208"/>
      <c r="D127" s="377">
        <v>3</v>
      </c>
      <c r="E127" s="377">
        <v>3</v>
      </c>
      <c r="F127" s="378">
        <v>3</v>
      </c>
      <c r="G127" s="378">
        <v>3</v>
      </c>
      <c r="H127" s="378">
        <v>3</v>
      </c>
      <c r="I127" s="378">
        <v>3</v>
      </c>
      <c r="J127" s="378">
        <v>3</v>
      </c>
      <c r="K127" s="378">
        <v>3</v>
      </c>
      <c r="L127" s="378">
        <v>3</v>
      </c>
      <c r="M127" s="378">
        <v>3</v>
      </c>
      <c r="N127" s="378">
        <v>2</v>
      </c>
      <c r="O127" s="380">
        <v>3</v>
      </c>
      <c r="P127" s="139"/>
      <c r="Q127" s="139"/>
      <c r="R127" s="139"/>
    </row>
    <row r="128" ht="23.25" customHeight="1" spans="1:18">
      <c r="A128" s="138"/>
      <c r="B128" s="349" t="s">
        <v>99</v>
      </c>
      <c r="C128" s="208"/>
      <c r="D128" s="377">
        <v>0</v>
      </c>
      <c r="E128" s="377">
        <v>0</v>
      </c>
      <c r="F128" s="377">
        <v>0</v>
      </c>
      <c r="G128" s="377">
        <v>0</v>
      </c>
      <c r="H128" s="377">
        <v>0</v>
      </c>
      <c r="I128" s="377">
        <v>0</v>
      </c>
      <c r="J128" s="377">
        <v>0</v>
      </c>
      <c r="K128" s="377">
        <v>0</v>
      </c>
      <c r="L128" s="377">
        <v>0</v>
      </c>
      <c r="M128" s="377">
        <v>0</v>
      </c>
      <c r="N128" s="377">
        <v>0</v>
      </c>
      <c r="O128" s="380">
        <v>0</v>
      </c>
      <c r="P128" s="139"/>
      <c r="Q128" s="139"/>
      <c r="R128" s="139"/>
    </row>
    <row r="129" ht="23.25" customHeight="1" spans="1:18">
      <c r="A129" s="138"/>
      <c r="B129" s="349" t="s">
        <v>35</v>
      </c>
      <c r="C129" s="208"/>
      <c r="D129" s="377">
        <v>2</v>
      </c>
      <c r="E129" s="377">
        <v>2</v>
      </c>
      <c r="F129" s="377">
        <v>2</v>
      </c>
      <c r="G129" s="377">
        <v>2</v>
      </c>
      <c r="H129" s="377">
        <v>2</v>
      </c>
      <c r="I129" s="377">
        <v>2</v>
      </c>
      <c r="J129" s="377">
        <v>2</v>
      </c>
      <c r="K129" s="377">
        <v>2</v>
      </c>
      <c r="L129" s="377">
        <v>2</v>
      </c>
      <c r="M129" s="377">
        <v>2</v>
      </c>
      <c r="N129" s="377">
        <v>2</v>
      </c>
      <c r="O129" s="380">
        <v>2</v>
      </c>
      <c r="P129" s="139"/>
      <c r="Q129" s="139"/>
      <c r="R129" s="139"/>
    </row>
    <row r="130" ht="23.25" customHeight="1" spans="1:18">
      <c r="A130" s="138"/>
      <c r="B130" s="349" t="s">
        <v>103</v>
      </c>
      <c r="C130" s="208"/>
      <c r="D130" s="377">
        <v>0</v>
      </c>
      <c r="E130" s="377">
        <v>0</v>
      </c>
      <c r="F130" s="377">
        <v>0</v>
      </c>
      <c r="G130" s="377">
        <v>0</v>
      </c>
      <c r="H130" s="377">
        <v>0</v>
      </c>
      <c r="I130" s="377">
        <v>0</v>
      </c>
      <c r="J130" s="377">
        <v>0</v>
      </c>
      <c r="K130" s="377">
        <v>0</v>
      </c>
      <c r="L130" s="377">
        <v>0</v>
      </c>
      <c r="M130" s="377">
        <v>0</v>
      </c>
      <c r="N130" s="377">
        <v>0</v>
      </c>
      <c r="O130" s="380">
        <v>0</v>
      </c>
      <c r="P130" s="139"/>
      <c r="Q130" s="139"/>
      <c r="R130" s="139"/>
    </row>
    <row r="131" ht="23.25" customHeight="1" spans="1:18">
      <c r="A131" s="138"/>
      <c r="B131" s="349" t="s">
        <v>113</v>
      </c>
      <c r="C131" s="208"/>
      <c r="D131" s="377">
        <v>0</v>
      </c>
      <c r="E131" s="377">
        <v>0</v>
      </c>
      <c r="F131" s="377">
        <v>0</v>
      </c>
      <c r="G131" s="377">
        <v>0</v>
      </c>
      <c r="H131" s="377">
        <v>0</v>
      </c>
      <c r="I131" s="377">
        <v>0</v>
      </c>
      <c r="J131" s="377">
        <v>0</v>
      </c>
      <c r="K131" s="377">
        <v>0</v>
      </c>
      <c r="L131" s="377">
        <v>0</v>
      </c>
      <c r="M131" s="377">
        <v>0</v>
      </c>
      <c r="N131" s="377">
        <v>0</v>
      </c>
      <c r="O131" s="380">
        <v>0</v>
      </c>
      <c r="P131" s="139"/>
      <c r="Q131" s="139"/>
      <c r="R131" s="139"/>
    </row>
    <row r="132" ht="23.25" customHeight="1" spans="1:18">
      <c r="A132" s="138"/>
      <c r="B132" s="349" t="s">
        <v>17</v>
      </c>
      <c r="C132" s="350"/>
      <c r="D132" s="171">
        <v>1</v>
      </c>
      <c r="E132" s="354">
        <v>1</v>
      </c>
      <c r="F132" s="352">
        <v>1</v>
      </c>
      <c r="G132" s="352">
        <v>1</v>
      </c>
      <c r="H132" s="352">
        <v>1</v>
      </c>
      <c r="I132" s="352">
        <v>1</v>
      </c>
      <c r="J132" s="352">
        <v>1</v>
      </c>
      <c r="K132" s="352">
        <v>1</v>
      </c>
      <c r="L132" s="352">
        <v>1</v>
      </c>
      <c r="M132" s="352">
        <v>1</v>
      </c>
      <c r="N132" s="352">
        <v>1</v>
      </c>
      <c r="O132" s="177">
        <v>1</v>
      </c>
      <c r="P132" s="139"/>
      <c r="Q132" s="139"/>
      <c r="R132" s="139"/>
    </row>
    <row r="133" ht="23.25" customHeight="1" spans="1:18">
      <c r="A133" s="138"/>
      <c r="B133" s="349" t="s">
        <v>26</v>
      </c>
      <c r="C133" s="350"/>
      <c r="D133" s="171">
        <v>2</v>
      </c>
      <c r="E133" s="354">
        <v>2</v>
      </c>
      <c r="F133" s="352">
        <v>2</v>
      </c>
      <c r="G133" s="352">
        <v>2</v>
      </c>
      <c r="H133" s="352">
        <v>2</v>
      </c>
      <c r="I133" s="352">
        <v>2</v>
      </c>
      <c r="J133" s="352">
        <v>2</v>
      </c>
      <c r="K133" s="352">
        <v>3</v>
      </c>
      <c r="L133" s="352">
        <v>3</v>
      </c>
      <c r="M133" s="352">
        <v>3</v>
      </c>
      <c r="N133" s="352">
        <v>3</v>
      </c>
      <c r="O133" s="177">
        <v>3</v>
      </c>
      <c r="P133" s="139"/>
      <c r="Q133" s="139"/>
      <c r="R133" s="139"/>
    </row>
    <row r="134" ht="23.25" customHeight="1" spans="1:18">
      <c r="A134" s="138"/>
      <c r="B134" s="349" t="s">
        <v>22</v>
      </c>
      <c r="C134" s="350"/>
      <c r="D134" s="171">
        <v>1</v>
      </c>
      <c r="E134" s="171">
        <v>1</v>
      </c>
      <c r="F134" s="171">
        <v>1</v>
      </c>
      <c r="G134" s="171">
        <v>1</v>
      </c>
      <c r="H134" s="352">
        <v>1</v>
      </c>
      <c r="I134" s="352">
        <v>1</v>
      </c>
      <c r="J134" s="352"/>
      <c r="K134" s="352">
        <v>3</v>
      </c>
      <c r="L134" s="352">
        <v>3</v>
      </c>
      <c r="M134" s="352">
        <v>3</v>
      </c>
      <c r="N134" s="352">
        <v>4</v>
      </c>
      <c r="O134" s="177">
        <v>4</v>
      </c>
      <c r="P134" s="139"/>
      <c r="Q134" s="139"/>
      <c r="R134" s="139"/>
    </row>
    <row r="135" ht="23.25" customHeight="1" spans="1:18">
      <c r="A135" s="138"/>
      <c r="B135" s="349" t="s">
        <v>50</v>
      </c>
      <c r="C135" s="350"/>
      <c r="D135" s="171">
        <v>1</v>
      </c>
      <c r="E135" s="171">
        <v>1</v>
      </c>
      <c r="F135" s="171">
        <v>1</v>
      </c>
      <c r="G135" s="171">
        <v>1</v>
      </c>
      <c r="H135" s="352">
        <v>1</v>
      </c>
      <c r="I135" s="352">
        <v>1</v>
      </c>
      <c r="J135" s="352">
        <v>1</v>
      </c>
      <c r="K135" s="352">
        <v>3</v>
      </c>
      <c r="L135" s="352">
        <v>3</v>
      </c>
      <c r="M135" s="352">
        <v>3</v>
      </c>
      <c r="N135" s="352">
        <v>3</v>
      </c>
      <c r="O135" s="177">
        <v>3</v>
      </c>
      <c r="P135" s="139"/>
      <c r="Q135" s="139"/>
      <c r="R135" s="139"/>
    </row>
    <row r="136" ht="23.25" customHeight="1" spans="1:18">
      <c r="A136" s="138"/>
      <c r="B136" s="84" t="s">
        <v>529</v>
      </c>
      <c r="C136" s="355"/>
      <c r="D136" s="160">
        <f>SUM(D125:D135)</f>
        <v>11</v>
      </c>
      <c r="E136" s="160">
        <f t="shared" ref="E136:O136" si="26">SUM(E125:E135)</f>
        <v>11</v>
      </c>
      <c r="F136" s="160">
        <f t="shared" si="26"/>
        <v>11</v>
      </c>
      <c r="G136" s="160">
        <f t="shared" si="26"/>
        <v>11</v>
      </c>
      <c r="H136" s="160">
        <f t="shared" si="26"/>
        <v>11</v>
      </c>
      <c r="I136" s="160">
        <f t="shared" si="26"/>
        <v>11</v>
      </c>
      <c r="J136" s="160">
        <f t="shared" si="26"/>
        <v>10</v>
      </c>
      <c r="K136" s="160">
        <f t="shared" si="26"/>
        <v>17</v>
      </c>
      <c r="L136" s="160">
        <f t="shared" si="26"/>
        <v>17</v>
      </c>
      <c r="M136" s="160">
        <f t="shared" si="26"/>
        <v>17</v>
      </c>
      <c r="N136" s="160">
        <f t="shared" si="26"/>
        <v>17</v>
      </c>
      <c r="O136" s="180">
        <f t="shared" si="26"/>
        <v>18</v>
      </c>
      <c r="P136" s="139"/>
      <c r="Q136" s="139"/>
      <c r="R136" s="139"/>
    </row>
    <row r="137" spans="1:18">
      <c r="A137" s="138"/>
      <c r="B137" s="67" t="s">
        <v>647</v>
      </c>
      <c r="C137" s="67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</row>
    <row r="138" ht="21" customHeight="1" spans="1:18">
      <c r="A138" s="138"/>
      <c r="B138" s="363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</row>
    <row r="139" spans="1:18">
      <c r="A139" s="138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</row>
    <row r="140" ht="16.5" customHeight="1" spans="1:18">
      <c r="A140" s="138"/>
      <c r="B140" s="346" t="s">
        <v>659</v>
      </c>
      <c r="C140" s="346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364"/>
      <c r="O140" s="365"/>
      <c r="P140" s="139"/>
      <c r="Q140" s="139"/>
      <c r="R140" s="139"/>
    </row>
    <row r="141" ht="39.95" customHeight="1" spans="1:18">
      <c r="A141" s="138"/>
      <c r="B141" s="347" t="s">
        <v>653</v>
      </c>
      <c r="C141" s="362" t="s">
        <v>660</v>
      </c>
      <c r="D141" s="348" t="s">
        <v>595</v>
      </c>
      <c r="E141" s="348" t="s">
        <v>596</v>
      </c>
      <c r="F141" s="348" t="s">
        <v>624</v>
      </c>
      <c r="G141" s="348" t="s">
        <v>625</v>
      </c>
      <c r="H141" s="348" t="s">
        <v>626</v>
      </c>
      <c r="I141" s="348" t="s">
        <v>600</v>
      </c>
      <c r="J141" s="348" t="s">
        <v>627</v>
      </c>
      <c r="K141" s="348" t="s">
        <v>628</v>
      </c>
      <c r="L141" s="348" t="s">
        <v>603</v>
      </c>
      <c r="M141" s="348" t="s">
        <v>604</v>
      </c>
      <c r="N141" s="366" t="s">
        <v>605</v>
      </c>
      <c r="O141" s="367" t="s">
        <v>629</v>
      </c>
      <c r="P141" s="139"/>
      <c r="Q141" s="39"/>
      <c r="R141" s="139"/>
    </row>
    <row r="142" ht="23.25" customHeight="1" spans="1:18">
      <c r="A142" s="138"/>
      <c r="B142" s="383" t="s">
        <v>55</v>
      </c>
      <c r="C142" s="384" t="s">
        <v>661</v>
      </c>
      <c r="D142" s="377">
        <v>0</v>
      </c>
      <c r="E142" s="377">
        <v>0</v>
      </c>
      <c r="F142" s="377">
        <v>0</v>
      </c>
      <c r="G142" s="377">
        <v>0</v>
      </c>
      <c r="H142" s="377">
        <v>0</v>
      </c>
      <c r="I142" s="377">
        <v>0</v>
      </c>
      <c r="J142" s="377">
        <v>0</v>
      </c>
      <c r="K142" s="377">
        <v>0</v>
      </c>
      <c r="L142" s="377">
        <v>0</v>
      </c>
      <c r="M142" s="377">
        <v>0</v>
      </c>
      <c r="N142" s="377">
        <v>0</v>
      </c>
      <c r="O142" s="380">
        <v>0</v>
      </c>
      <c r="P142" s="139"/>
      <c r="Q142" s="39"/>
      <c r="R142" s="139"/>
    </row>
    <row r="143" ht="23.25" customHeight="1" spans="1:18">
      <c r="A143" s="138"/>
      <c r="B143" s="383" t="s">
        <v>55</v>
      </c>
      <c r="C143" s="384" t="s">
        <v>54</v>
      </c>
      <c r="D143" s="377">
        <v>1</v>
      </c>
      <c r="E143" s="377">
        <v>1</v>
      </c>
      <c r="F143" s="377">
        <v>1</v>
      </c>
      <c r="G143" s="377">
        <v>1</v>
      </c>
      <c r="H143" s="377">
        <v>1</v>
      </c>
      <c r="I143" s="377">
        <v>1</v>
      </c>
      <c r="J143" s="377">
        <v>0</v>
      </c>
      <c r="K143" s="377">
        <v>0</v>
      </c>
      <c r="L143" s="377">
        <v>0</v>
      </c>
      <c r="M143" s="377">
        <v>0</v>
      </c>
      <c r="N143" s="377">
        <v>0</v>
      </c>
      <c r="O143" s="380">
        <v>0</v>
      </c>
      <c r="P143" s="139"/>
      <c r="Q143" s="39"/>
      <c r="R143" s="139"/>
    </row>
    <row r="144" ht="23.25" customHeight="1" spans="1:18">
      <c r="A144" s="138"/>
      <c r="B144" s="383" t="s">
        <v>17</v>
      </c>
      <c r="C144" s="384" t="s">
        <v>16</v>
      </c>
      <c r="D144" s="377">
        <v>4</v>
      </c>
      <c r="E144" s="377">
        <v>4</v>
      </c>
      <c r="F144" s="377">
        <v>4</v>
      </c>
      <c r="G144" s="377">
        <v>4</v>
      </c>
      <c r="H144" s="377">
        <v>6</v>
      </c>
      <c r="I144" s="377">
        <v>6</v>
      </c>
      <c r="J144" s="377">
        <v>6</v>
      </c>
      <c r="K144" s="377">
        <v>6</v>
      </c>
      <c r="L144" s="377">
        <v>6</v>
      </c>
      <c r="M144" s="377">
        <v>5</v>
      </c>
      <c r="N144" s="377">
        <v>5</v>
      </c>
      <c r="O144" s="380">
        <v>5</v>
      </c>
      <c r="P144" s="139"/>
      <c r="Q144" s="39"/>
      <c r="R144" s="139"/>
    </row>
    <row r="145" ht="23.25" customHeight="1" spans="1:18">
      <c r="A145" s="138"/>
      <c r="B145" s="383" t="s">
        <v>50</v>
      </c>
      <c r="C145" s="384" t="s">
        <v>108</v>
      </c>
      <c r="D145" s="377">
        <v>1</v>
      </c>
      <c r="E145" s="377">
        <v>1</v>
      </c>
      <c r="F145" s="377">
        <v>1</v>
      </c>
      <c r="G145" s="377">
        <v>1</v>
      </c>
      <c r="H145" s="377">
        <v>1</v>
      </c>
      <c r="I145" s="377">
        <v>1</v>
      </c>
      <c r="J145" s="377">
        <v>1</v>
      </c>
      <c r="K145" s="377">
        <v>1</v>
      </c>
      <c r="L145" s="377">
        <v>1</v>
      </c>
      <c r="M145" s="377">
        <v>1</v>
      </c>
      <c r="N145" s="377">
        <v>1</v>
      </c>
      <c r="O145" s="380">
        <v>1</v>
      </c>
      <c r="P145" s="139"/>
      <c r="Q145" s="39"/>
      <c r="R145" s="139"/>
    </row>
    <row r="146" ht="23.25" customHeight="1" spans="1:18">
      <c r="A146" s="138"/>
      <c r="B146" s="383" t="s">
        <v>22</v>
      </c>
      <c r="C146" s="384" t="s">
        <v>58</v>
      </c>
      <c r="D146" s="377">
        <v>0</v>
      </c>
      <c r="E146" s="377">
        <v>0</v>
      </c>
      <c r="F146" s="377">
        <v>0</v>
      </c>
      <c r="G146" s="377">
        <v>0</v>
      </c>
      <c r="H146" s="377">
        <v>0</v>
      </c>
      <c r="I146" s="377">
        <v>0</v>
      </c>
      <c r="J146" s="377">
        <v>0</v>
      </c>
      <c r="K146" s="377">
        <v>1</v>
      </c>
      <c r="L146" s="377">
        <v>1</v>
      </c>
      <c r="M146" s="377">
        <v>1</v>
      </c>
      <c r="N146" s="377">
        <v>1</v>
      </c>
      <c r="O146" s="380">
        <v>1</v>
      </c>
      <c r="P146" s="139"/>
      <c r="Q146" s="39"/>
      <c r="R146" s="139"/>
    </row>
    <row r="147" ht="23.25" customHeight="1" spans="1:18">
      <c r="A147" s="138"/>
      <c r="B147" s="349" t="s">
        <v>26</v>
      </c>
      <c r="C147" s="384" t="s">
        <v>279</v>
      </c>
      <c r="D147" s="171">
        <v>1</v>
      </c>
      <c r="E147" s="171">
        <v>1</v>
      </c>
      <c r="F147" s="352">
        <v>1</v>
      </c>
      <c r="G147" s="352">
        <v>1</v>
      </c>
      <c r="H147" s="352">
        <v>1</v>
      </c>
      <c r="I147" s="352">
        <v>1</v>
      </c>
      <c r="J147" s="352">
        <v>1</v>
      </c>
      <c r="K147" s="352">
        <v>2</v>
      </c>
      <c r="L147" s="352">
        <v>2</v>
      </c>
      <c r="M147" s="352">
        <v>2</v>
      </c>
      <c r="N147" s="352">
        <v>2</v>
      </c>
      <c r="O147" s="177">
        <v>2</v>
      </c>
      <c r="P147" s="139"/>
      <c r="Q147" s="39"/>
      <c r="R147" s="139"/>
    </row>
    <row r="148" ht="23.25" customHeight="1" spans="1:18">
      <c r="A148" s="138"/>
      <c r="B148" s="349" t="s">
        <v>39</v>
      </c>
      <c r="C148" s="384" t="s">
        <v>38</v>
      </c>
      <c r="D148" s="171">
        <v>0</v>
      </c>
      <c r="E148" s="171">
        <v>0</v>
      </c>
      <c r="F148" s="171">
        <v>0</v>
      </c>
      <c r="G148" s="171">
        <v>0</v>
      </c>
      <c r="H148" s="171">
        <v>1</v>
      </c>
      <c r="I148" s="171">
        <v>1</v>
      </c>
      <c r="J148" s="171">
        <v>1</v>
      </c>
      <c r="K148" s="171">
        <v>1</v>
      </c>
      <c r="L148" s="171">
        <v>1</v>
      </c>
      <c r="M148" s="171">
        <v>1</v>
      </c>
      <c r="N148" s="171">
        <v>1</v>
      </c>
      <c r="O148" s="177">
        <v>1</v>
      </c>
      <c r="P148" s="139"/>
      <c r="Q148" s="39"/>
      <c r="R148" s="139"/>
    </row>
    <row r="149" ht="23.25" customHeight="1" spans="1:18">
      <c r="A149" s="138"/>
      <c r="B149" s="349" t="s">
        <v>103</v>
      </c>
      <c r="C149" s="385" t="s">
        <v>102</v>
      </c>
      <c r="D149" s="171">
        <v>1</v>
      </c>
      <c r="E149" s="171">
        <v>1</v>
      </c>
      <c r="F149" s="171">
        <v>1</v>
      </c>
      <c r="G149" s="171">
        <v>1</v>
      </c>
      <c r="H149" s="171">
        <v>1</v>
      </c>
      <c r="I149" s="171">
        <v>1</v>
      </c>
      <c r="J149" s="171">
        <v>1</v>
      </c>
      <c r="K149" s="171">
        <v>1</v>
      </c>
      <c r="L149" s="171">
        <v>1</v>
      </c>
      <c r="M149" s="171">
        <v>1</v>
      </c>
      <c r="N149" s="171">
        <v>1</v>
      </c>
      <c r="O149" s="177">
        <v>1</v>
      </c>
      <c r="P149" s="139"/>
      <c r="Q149" s="39" t="s">
        <v>662</v>
      </c>
      <c r="R149" s="139"/>
    </row>
    <row r="150" ht="23.25" customHeight="1" spans="1:18">
      <c r="A150" s="138"/>
      <c r="B150" s="349" t="s">
        <v>50</v>
      </c>
      <c r="C150" s="384" t="s">
        <v>49</v>
      </c>
      <c r="D150" s="171">
        <v>1</v>
      </c>
      <c r="E150" s="171">
        <v>1</v>
      </c>
      <c r="F150" s="352">
        <v>1</v>
      </c>
      <c r="G150" s="352">
        <v>1</v>
      </c>
      <c r="H150" s="352">
        <v>1</v>
      </c>
      <c r="I150" s="352">
        <v>1</v>
      </c>
      <c r="J150" s="352">
        <v>2</v>
      </c>
      <c r="K150" s="352">
        <v>5</v>
      </c>
      <c r="L150" s="352">
        <v>5</v>
      </c>
      <c r="M150" s="352">
        <v>5</v>
      </c>
      <c r="N150" s="352">
        <v>5</v>
      </c>
      <c r="O150" s="177">
        <v>5</v>
      </c>
      <c r="P150" s="139"/>
      <c r="Q150" s="39"/>
      <c r="R150" s="139"/>
    </row>
    <row r="151" ht="23.25" customHeight="1" spans="1:18">
      <c r="A151" s="138"/>
      <c r="B151" s="349" t="s">
        <v>35</v>
      </c>
      <c r="C151" s="384" t="s">
        <v>34</v>
      </c>
      <c r="D151" s="171">
        <v>1</v>
      </c>
      <c r="E151" s="171">
        <v>1</v>
      </c>
      <c r="F151" s="171">
        <v>1</v>
      </c>
      <c r="G151" s="171">
        <v>1</v>
      </c>
      <c r="H151" s="171">
        <v>1</v>
      </c>
      <c r="I151" s="171">
        <v>1</v>
      </c>
      <c r="J151" s="171">
        <v>1</v>
      </c>
      <c r="K151" s="171">
        <v>0</v>
      </c>
      <c r="L151" s="171">
        <v>0</v>
      </c>
      <c r="M151" s="171">
        <v>0</v>
      </c>
      <c r="N151" s="171">
        <v>0</v>
      </c>
      <c r="O151" s="177">
        <v>0</v>
      </c>
      <c r="P151" s="139"/>
      <c r="Q151" s="39"/>
      <c r="R151" s="139"/>
    </row>
    <row r="152" ht="23.25" customHeight="1" spans="1:18">
      <c r="A152" s="138"/>
      <c r="B152" s="349" t="s">
        <v>113</v>
      </c>
      <c r="C152" s="384" t="s">
        <v>112</v>
      </c>
      <c r="D152" s="171">
        <v>2</v>
      </c>
      <c r="E152" s="171">
        <v>2</v>
      </c>
      <c r="F152" s="352">
        <v>2</v>
      </c>
      <c r="G152" s="352">
        <v>2</v>
      </c>
      <c r="H152" s="352">
        <v>2</v>
      </c>
      <c r="I152" s="352">
        <v>2</v>
      </c>
      <c r="J152" s="352">
        <v>2</v>
      </c>
      <c r="K152" s="352">
        <v>2</v>
      </c>
      <c r="L152" s="352">
        <v>2</v>
      </c>
      <c r="M152" s="352">
        <v>2</v>
      </c>
      <c r="N152" s="352">
        <v>2</v>
      </c>
      <c r="O152" s="177">
        <v>2</v>
      </c>
      <c r="P152" s="139"/>
      <c r="Q152" s="39"/>
      <c r="R152" s="139"/>
    </row>
    <row r="153" ht="23.25" customHeight="1" spans="1:18">
      <c r="A153" s="138"/>
      <c r="B153" s="349" t="s">
        <v>17</v>
      </c>
      <c r="C153" s="384" t="s">
        <v>73</v>
      </c>
      <c r="D153" s="171">
        <v>0</v>
      </c>
      <c r="E153" s="171">
        <v>0</v>
      </c>
      <c r="F153" s="171">
        <v>0</v>
      </c>
      <c r="G153" s="171">
        <v>0</v>
      </c>
      <c r="H153" s="171">
        <v>0</v>
      </c>
      <c r="I153" s="171">
        <v>0</v>
      </c>
      <c r="J153" s="171">
        <v>0</v>
      </c>
      <c r="K153" s="171">
        <v>1</v>
      </c>
      <c r="L153" s="171">
        <v>1</v>
      </c>
      <c r="M153" s="171">
        <v>1</v>
      </c>
      <c r="N153" s="171">
        <v>1</v>
      </c>
      <c r="O153" s="177">
        <v>1</v>
      </c>
      <c r="P153" s="139"/>
      <c r="Q153" s="39"/>
      <c r="R153" s="139"/>
    </row>
    <row r="154" ht="23.25" customHeight="1" spans="1:18">
      <c r="A154" s="138"/>
      <c r="B154" s="349" t="s">
        <v>39</v>
      </c>
      <c r="C154" s="350" t="s">
        <v>92</v>
      </c>
      <c r="D154" s="171">
        <v>0</v>
      </c>
      <c r="E154" s="171">
        <v>0</v>
      </c>
      <c r="F154" s="171">
        <v>0</v>
      </c>
      <c r="G154" s="171">
        <v>0</v>
      </c>
      <c r="H154" s="171">
        <v>0</v>
      </c>
      <c r="I154" s="171">
        <v>0</v>
      </c>
      <c r="J154" s="171">
        <v>0</v>
      </c>
      <c r="K154" s="171">
        <v>0</v>
      </c>
      <c r="L154" s="171">
        <v>0</v>
      </c>
      <c r="M154" s="171">
        <v>0</v>
      </c>
      <c r="N154" s="171">
        <v>0</v>
      </c>
      <c r="O154" s="177">
        <v>0</v>
      </c>
      <c r="P154" s="139"/>
      <c r="Q154" s="39"/>
      <c r="R154" s="139"/>
    </row>
    <row r="155" ht="23.25" customHeight="1" spans="1:18">
      <c r="A155" s="138"/>
      <c r="B155" s="349" t="s">
        <v>26</v>
      </c>
      <c r="C155" s="384" t="s">
        <v>25</v>
      </c>
      <c r="D155" s="171">
        <v>5</v>
      </c>
      <c r="E155" s="171">
        <v>5</v>
      </c>
      <c r="F155" s="352">
        <v>5</v>
      </c>
      <c r="G155" s="352">
        <v>5</v>
      </c>
      <c r="H155" s="352">
        <v>3</v>
      </c>
      <c r="I155" s="352">
        <v>3</v>
      </c>
      <c r="J155" s="352">
        <v>3</v>
      </c>
      <c r="K155" s="352">
        <v>3</v>
      </c>
      <c r="L155" s="352">
        <v>3</v>
      </c>
      <c r="M155" s="352">
        <v>3</v>
      </c>
      <c r="N155" s="352">
        <v>3</v>
      </c>
      <c r="O155" s="177">
        <v>3</v>
      </c>
      <c r="P155" s="139"/>
      <c r="Q155" s="39"/>
      <c r="R155" s="139"/>
    </row>
    <row r="156" ht="23.25" customHeight="1" spans="1:18">
      <c r="A156" s="138"/>
      <c r="B156" s="349" t="s">
        <v>99</v>
      </c>
      <c r="C156" s="385" t="s">
        <v>98</v>
      </c>
      <c r="D156" s="171">
        <v>1</v>
      </c>
      <c r="E156" s="171">
        <v>1</v>
      </c>
      <c r="F156" s="352">
        <v>1</v>
      </c>
      <c r="G156" s="352">
        <v>1</v>
      </c>
      <c r="H156" s="352">
        <v>1</v>
      </c>
      <c r="I156" s="352">
        <v>1</v>
      </c>
      <c r="J156" s="352">
        <v>1</v>
      </c>
      <c r="K156" s="352">
        <v>1</v>
      </c>
      <c r="L156" s="352">
        <v>1</v>
      </c>
      <c r="M156" s="352">
        <v>1</v>
      </c>
      <c r="N156" s="352">
        <v>1</v>
      </c>
      <c r="O156" s="177">
        <v>1</v>
      </c>
      <c r="P156" s="139"/>
      <c r="Q156" s="39"/>
      <c r="R156" s="139"/>
    </row>
    <row r="157" ht="23.25" customHeight="1" spans="1:18">
      <c r="A157" s="138"/>
      <c r="B157" s="349" t="s">
        <v>22</v>
      </c>
      <c r="C157" s="384" t="s">
        <v>31</v>
      </c>
      <c r="D157" s="171">
        <v>1</v>
      </c>
      <c r="E157" s="171">
        <v>1</v>
      </c>
      <c r="F157" s="171">
        <v>1</v>
      </c>
      <c r="G157" s="171">
        <v>1</v>
      </c>
      <c r="H157" s="171">
        <v>1</v>
      </c>
      <c r="I157" s="171">
        <v>1</v>
      </c>
      <c r="J157" s="171">
        <v>1</v>
      </c>
      <c r="K157" s="171">
        <v>3</v>
      </c>
      <c r="L157" s="171">
        <v>3</v>
      </c>
      <c r="M157" s="171">
        <v>3</v>
      </c>
      <c r="N157" s="171">
        <v>3</v>
      </c>
      <c r="O157" s="177">
        <v>3</v>
      </c>
      <c r="P157" s="139"/>
      <c r="Q157" s="39"/>
      <c r="R157" s="139"/>
    </row>
    <row r="158" ht="23.25" customHeight="1" spans="1:18">
      <c r="A158" s="138"/>
      <c r="B158" s="349" t="s">
        <v>22</v>
      </c>
      <c r="C158" s="384" t="s">
        <v>21</v>
      </c>
      <c r="D158" s="171">
        <v>0</v>
      </c>
      <c r="E158" s="171">
        <v>0</v>
      </c>
      <c r="F158" s="171">
        <v>0</v>
      </c>
      <c r="G158" s="171">
        <v>0</v>
      </c>
      <c r="H158" s="171">
        <v>0</v>
      </c>
      <c r="I158" s="171">
        <v>0</v>
      </c>
      <c r="J158" s="171">
        <v>0</v>
      </c>
      <c r="K158" s="171">
        <v>2</v>
      </c>
      <c r="L158" s="171">
        <v>2</v>
      </c>
      <c r="M158" s="171">
        <v>2</v>
      </c>
      <c r="N158" s="171">
        <v>2</v>
      </c>
      <c r="O158" s="177">
        <v>2</v>
      </c>
      <c r="P158" s="139"/>
      <c r="Q158" s="39"/>
      <c r="R158" s="139"/>
    </row>
    <row r="159" ht="23.25" customHeight="1" spans="1:18">
      <c r="A159" s="138"/>
      <c r="B159" s="349" t="s">
        <v>43</v>
      </c>
      <c r="C159" s="384" t="s">
        <v>42</v>
      </c>
      <c r="D159" s="171">
        <v>0</v>
      </c>
      <c r="E159" s="171">
        <v>0</v>
      </c>
      <c r="F159" s="171">
        <v>0</v>
      </c>
      <c r="G159" s="171">
        <v>0</v>
      </c>
      <c r="H159" s="171">
        <v>0</v>
      </c>
      <c r="I159" s="171">
        <v>0</v>
      </c>
      <c r="J159" s="171">
        <v>0</v>
      </c>
      <c r="K159" s="171">
        <v>1</v>
      </c>
      <c r="L159" s="171">
        <v>1</v>
      </c>
      <c r="M159" s="171">
        <v>1</v>
      </c>
      <c r="N159" s="171">
        <v>1</v>
      </c>
      <c r="O159" s="177">
        <v>1</v>
      </c>
      <c r="P159" s="139"/>
      <c r="Q159" s="39"/>
      <c r="R159" s="139"/>
    </row>
    <row r="160" ht="23.25" customHeight="1" spans="1:18">
      <c r="A160" s="138"/>
      <c r="B160" s="349" t="s">
        <v>39</v>
      </c>
      <c r="C160" s="384" t="s">
        <v>66</v>
      </c>
      <c r="D160" s="171">
        <v>0</v>
      </c>
      <c r="E160" s="171">
        <v>0</v>
      </c>
      <c r="F160" s="171">
        <v>0</v>
      </c>
      <c r="G160" s="171">
        <v>0</v>
      </c>
      <c r="H160" s="171">
        <v>0</v>
      </c>
      <c r="I160" s="171">
        <v>0</v>
      </c>
      <c r="J160" s="171">
        <v>0</v>
      </c>
      <c r="K160" s="171">
        <v>0</v>
      </c>
      <c r="L160" s="171">
        <v>0</v>
      </c>
      <c r="M160" s="171">
        <v>0</v>
      </c>
      <c r="N160" s="171">
        <v>0</v>
      </c>
      <c r="O160" s="177">
        <v>0</v>
      </c>
      <c r="P160" s="139"/>
      <c r="Q160" s="39"/>
      <c r="R160" s="139"/>
    </row>
    <row r="161" ht="23.25" customHeight="1" spans="1:18">
      <c r="A161" s="138"/>
      <c r="B161" s="349" t="s">
        <v>22</v>
      </c>
      <c r="C161" s="385" t="s">
        <v>95</v>
      </c>
      <c r="D161" s="171">
        <v>1</v>
      </c>
      <c r="E161" s="171">
        <v>1</v>
      </c>
      <c r="F161" s="352">
        <v>1</v>
      </c>
      <c r="G161" s="352">
        <v>2</v>
      </c>
      <c r="H161" s="352">
        <v>1</v>
      </c>
      <c r="I161" s="352">
        <v>1</v>
      </c>
      <c r="J161" s="352">
        <v>1</v>
      </c>
      <c r="K161" s="352">
        <v>2</v>
      </c>
      <c r="L161" s="352">
        <v>2</v>
      </c>
      <c r="M161" s="352">
        <v>2</v>
      </c>
      <c r="N161" s="352">
        <v>2</v>
      </c>
      <c r="O161" s="177">
        <v>2</v>
      </c>
      <c r="P161" s="139"/>
      <c r="Q161" s="295"/>
      <c r="R161" s="139"/>
    </row>
    <row r="162" ht="23.25" customHeight="1" spans="1:18">
      <c r="A162" s="138"/>
      <c r="B162" s="349" t="s">
        <v>39</v>
      </c>
      <c r="C162" s="384" t="s">
        <v>70</v>
      </c>
      <c r="D162" s="171">
        <v>1</v>
      </c>
      <c r="E162" s="171">
        <v>1</v>
      </c>
      <c r="F162" s="171">
        <v>1</v>
      </c>
      <c r="G162" s="171">
        <v>1</v>
      </c>
      <c r="H162" s="171">
        <v>1</v>
      </c>
      <c r="I162" s="171">
        <v>1</v>
      </c>
      <c r="J162" s="171">
        <v>1</v>
      </c>
      <c r="K162" s="171">
        <v>1</v>
      </c>
      <c r="L162" s="171">
        <v>1</v>
      </c>
      <c r="M162" s="171">
        <v>1</v>
      </c>
      <c r="N162" s="171">
        <v>1</v>
      </c>
      <c r="O162" s="177">
        <v>1</v>
      </c>
      <c r="P162" s="139"/>
      <c r="Q162" s="39"/>
      <c r="R162" s="139"/>
    </row>
    <row r="163" ht="23.25" customHeight="1" spans="1:18">
      <c r="A163" s="138"/>
      <c r="B163" s="349" t="s">
        <v>22</v>
      </c>
      <c r="C163" s="384" t="s">
        <v>81</v>
      </c>
      <c r="D163" s="171">
        <v>2</v>
      </c>
      <c r="E163" s="171">
        <v>2</v>
      </c>
      <c r="F163" s="352">
        <v>2</v>
      </c>
      <c r="G163" s="352">
        <v>2</v>
      </c>
      <c r="H163" s="352">
        <v>2</v>
      </c>
      <c r="I163" s="352">
        <v>2</v>
      </c>
      <c r="J163" s="352">
        <v>2</v>
      </c>
      <c r="K163" s="352">
        <v>2</v>
      </c>
      <c r="L163" s="352">
        <v>2</v>
      </c>
      <c r="M163" s="352">
        <v>2</v>
      </c>
      <c r="N163" s="352">
        <v>1</v>
      </c>
      <c r="O163" s="177">
        <v>1</v>
      </c>
      <c r="P163" s="139"/>
      <c r="Q163" s="39"/>
      <c r="R163" s="139"/>
    </row>
    <row r="164" ht="23.25" customHeight="1" spans="1:18">
      <c r="A164" s="138"/>
      <c r="B164" s="349" t="s">
        <v>17</v>
      </c>
      <c r="C164" s="384" t="s">
        <v>46</v>
      </c>
      <c r="D164" s="171">
        <v>1</v>
      </c>
      <c r="E164" s="171">
        <v>1</v>
      </c>
      <c r="F164" s="352">
        <v>1</v>
      </c>
      <c r="G164" s="352">
        <v>1</v>
      </c>
      <c r="H164" s="352">
        <v>1</v>
      </c>
      <c r="I164" s="352">
        <v>1</v>
      </c>
      <c r="J164" s="352">
        <v>1</v>
      </c>
      <c r="K164" s="352">
        <v>1</v>
      </c>
      <c r="L164" s="352">
        <v>1</v>
      </c>
      <c r="M164" s="352">
        <v>1</v>
      </c>
      <c r="N164" s="352">
        <v>1</v>
      </c>
      <c r="O164" s="177">
        <v>1</v>
      </c>
      <c r="P164" s="139"/>
      <c r="Q164" s="39"/>
      <c r="R164" s="139"/>
    </row>
    <row r="165" ht="23.25" customHeight="1" spans="1:18">
      <c r="A165" s="138"/>
      <c r="B165" s="84" t="s">
        <v>529</v>
      </c>
      <c r="C165" s="355"/>
      <c r="D165" s="160">
        <f>SUM(D142:D164)</f>
        <v>24</v>
      </c>
      <c r="E165" s="160">
        <f t="shared" ref="E165:O165" si="27">SUM(E142:E164)</f>
        <v>24</v>
      </c>
      <c r="F165" s="160">
        <f t="shared" si="27"/>
        <v>24</v>
      </c>
      <c r="G165" s="160">
        <f t="shared" si="27"/>
        <v>25</v>
      </c>
      <c r="H165" s="160">
        <f t="shared" si="27"/>
        <v>25</v>
      </c>
      <c r="I165" s="160">
        <f t="shared" si="27"/>
        <v>25</v>
      </c>
      <c r="J165" s="160">
        <f t="shared" si="27"/>
        <v>25</v>
      </c>
      <c r="K165" s="160">
        <f t="shared" si="27"/>
        <v>36</v>
      </c>
      <c r="L165" s="160">
        <f t="shared" si="27"/>
        <v>36</v>
      </c>
      <c r="M165" s="160">
        <f t="shared" si="27"/>
        <v>35</v>
      </c>
      <c r="N165" s="160">
        <f t="shared" si="27"/>
        <v>34</v>
      </c>
      <c r="O165" s="180">
        <f t="shared" si="27"/>
        <v>34</v>
      </c>
      <c r="P165" s="139"/>
      <c r="Q165" s="39"/>
      <c r="R165" s="139"/>
    </row>
    <row r="166" spans="1:18">
      <c r="A166" s="138"/>
      <c r="B166" s="67" t="s">
        <v>647</v>
      </c>
      <c r="C166" s="67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39"/>
      <c r="R166" s="139"/>
    </row>
    <row r="167" ht="23.25" customHeight="1" spans="1:18">
      <c r="A167" s="138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</row>
    <row r="168" ht="23.25" customHeight="1" spans="1:18">
      <c r="A168" s="138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</row>
    <row r="169" ht="16.5" customHeight="1" spans="1:18">
      <c r="A169" s="138"/>
      <c r="B169" s="346" t="s">
        <v>663</v>
      </c>
      <c r="C169" s="346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364"/>
      <c r="O169" s="365"/>
      <c r="P169" s="139"/>
      <c r="Q169" s="139"/>
      <c r="R169" s="139"/>
    </row>
    <row r="170" ht="39.95" customHeight="1" spans="1:18">
      <c r="A170" s="138"/>
      <c r="B170" s="347" t="s">
        <v>653</v>
      </c>
      <c r="C170" s="362" t="s">
        <v>660</v>
      </c>
      <c r="D170" s="348" t="s">
        <v>595</v>
      </c>
      <c r="E170" s="348" t="s">
        <v>596</v>
      </c>
      <c r="F170" s="348" t="s">
        <v>624</v>
      </c>
      <c r="G170" s="348" t="s">
        <v>625</v>
      </c>
      <c r="H170" s="348" t="s">
        <v>626</v>
      </c>
      <c r="I170" s="348" t="s">
        <v>600</v>
      </c>
      <c r="J170" s="348" t="s">
        <v>627</v>
      </c>
      <c r="K170" s="348" t="s">
        <v>628</v>
      </c>
      <c r="L170" s="348" t="s">
        <v>603</v>
      </c>
      <c r="M170" s="348" t="s">
        <v>604</v>
      </c>
      <c r="N170" s="366" t="s">
        <v>605</v>
      </c>
      <c r="O170" s="367" t="s">
        <v>629</v>
      </c>
      <c r="P170" s="139"/>
      <c r="Q170" s="139"/>
      <c r="R170" s="139"/>
    </row>
    <row r="171" s="138" customFormat="1" ht="23.25" customHeight="1" spans="2:18">
      <c r="B171" s="383" t="s">
        <v>55</v>
      </c>
      <c r="C171" s="386" t="s">
        <v>54</v>
      </c>
      <c r="D171" s="377">
        <v>1</v>
      </c>
      <c r="E171" s="382">
        <v>1</v>
      </c>
      <c r="F171" s="377">
        <v>1</v>
      </c>
      <c r="G171" s="377">
        <v>1</v>
      </c>
      <c r="H171" s="377">
        <v>1</v>
      </c>
      <c r="I171" s="377">
        <v>1</v>
      </c>
      <c r="J171" s="377">
        <v>1</v>
      </c>
      <c r="K171" s="377">
        <v>2</v>
      </c>
      <c r="L171" s="377">
        <v>2</v>
      </c>
      <c r="M171" s="377">
        <v>2</v>
      </c>
      <c r="N171" s="377">
        <v>2</v>
      </c>
      <c r="O171" s="379">
        <v>2</v>
      </c>
      <c r="P171" s="139"/>
      <c r="Q171" s="139"/>
      <c r="R171" s="139"/>
    </row>
    <row r="172" ht="23.25" customHeight="1" spans="1:18">
      <c r="A172" s="138"/>
      <c r="B172" s="349" t="s">
        <v>17</v>
      </c>
      <c r="C172" s="350" t="s">
        <v>16</v>
      </c>
      <c r="D172" s="171">
        <v>5</v>
      </c>
      <c r="E172" s="171">
        <v>5</v>
      </c>
      <c r="F172" s="352">
        <v>3</v>
      </c>
      <c r="G172" s="352">
        <v>5</v>
      </c>
      <c r="H172" s="352">
        <v>3</v>
      </c>
      <c r="I172" s="352">
        <v>3</v>
      </c>
      <c r="J172" s="352">
        <v>3</v>
      </c>
      <c r="K172" s="352">
        <v>5</v>
      </c>
      <c r="L172" s="352">
        <v>5</v>
      </c>
      <c r="M172" s="352">
        <v>5</v>
      </c>
      <c r="N172" s="352">
        <v>5</v>
      </c>
      <c r="O172" s="177">
        <v>5</v>
      </c>
      <c r="P172" s="139"/>
      <c r="Q172" s="39"/>
      <c r="R172" s="30"/>
    </row>
    <row r="173" ht="23.25" customHeight="1" spans="1:18">
      <c r="A173" s="138"/>
      <c r="B173" s="349" t="s">
        <v>26</v>
      </c>
      <c r="C173" s="350" t="s">
        <v>78</v>
      </c>
      <c r="D173" s="171">
        <v>1</v>
      </c>
      <c r="E173" s="171">
        <v>1</v>
      </c>
      <c r="F173" s="352">
        <v>1</v>
      </c>
      <c r="G173" s="352">
        <v>1</v>
      </c>
      <c r="H173" s="352">
        <v>1</v>
      </c>
      <c r="I173" s="352">
        <v>1</v>
      </c>
      <c r="J173" s="352">
        <v>1</v>
      </c>
      <c r="K173" s="352">
        <v>1</v>
      </c>
      <c r="L173" s="352">
        <v>1</v>
      </c>
      <c r="M173" s="352">
        <v>1</v>
      </c>
      <c r="N173" s="352">
        <v>1</v>
      </c>
      <c r="O173" s="177">
        <v>1</v>
      </c>
      <c r="P173" s="139"/>
      <c r="Q173" s="39"/>
      <c r="R173" s="30"/>
    </row>
    <row r="174" ht="23.25" customHeight="1" spans="1:18">
      <c r="A174" s="138"/>
      <c r="B174" s="349" t="s">
        <v>39</v>
      </c>
      <c r="C174" s="350" t="s">
        <v>38</v>
      </c>
      <c r="D174" s="171">
        <v>2</v>
      </c>
      <c r="E174" s="171">
        <v>2</v>
      </c>
      <c r="F174" s="352">
        <v>2</v>
      </c>
      <c r="G174" s="352">
        <v>2</v>
      </c>
      <c r="H174" s="352">
        <v>2</v>
      </c>
      <c r="I174" s="352">
        <v>2</v>
      </c>
      <c r="J174" s="352">
        <v>2</v>
      </c>
      <c r="K174" s="352">
        <v>2</v>
      </c>
      <c r="L174" s="352">
        <v>2</v>
      </c>
      <c r="M174" s="352">
        <v>2</v>
      </c>
      <c r="N174" s="352">
        <v>2</v>
      </c>
      <c r="O174" s="177">
        <v>2</v>
      </c>
      <c r="P174" s="139"/>
      <c r="Q174" s="39"/>
      <c r="R174" s="30"/>
    </row>
    <row r="175" ht="23.25" customHeight="1" spans="1:18">
      <c r="A175" s="138"/>
      <c r="B175" s="349" t="s">
        <v>50</v>
      </c>
      <c r="C175" s="350" t="s">
        <v>49</v>
      </c>
      <c r="D175" s="171">
        <v>1</v>
      </c>
      <c r="E175" s="171">
        <v>1</v>
      </c>
      <c r="F175" s="352">
        <v>1</v>
      </c>
      <c r="G175" s="352">
        <v>1</v>
      </c>
      <c r="H175" s="352">
        <v>1</v>
      </c>
      <c r="I175" s="352">
        <v>1</v>
      </c>
      <c r="J175" s="352">
        <v>1</v>
      </c>
      <c r="K175" s="352">
        <v>3</v>
      </c>
      <c r="L175" s="352">
        <v>3</v>
      </c>
      <c r="M175" s="352">
        <v>3</v>
      </c>
      <c r="N175" s="352">
        <v>3</v>
      </c>
      <c r="O175" s="177">
        <v>3</v>
      </c>
      <c r="P175" s="139"/>
      <c r="Q175" s="39"/>
      <c r="R175" s="30"/>
    </row>
    <row r="176" ht="23.25" customHeight="1" spans="1:18">
      <c r="A176" s="138"/>
      <c r="B176" s="349" t="s">
        <v>35</v>
      </c>
      <c r="C176" s="350" t="s">
        <v>216</v>
      </c>
      <c r="D176" s="171">
        <v>2</v>
      </c>
      <c r="E176" s="171">
        <v>2</v>
      </c>
      <c r="F176" s="352">
        <v>2</v>
      </c>
      <c r="G176" s="352">
        <v>2</v>
      </c>
      <c r="H176" s="352">
        <v>2</v>
      </c>
      <c r="I176" s="352">
        <v>2</v>
      </c>
      <c r="J176" s="352">
        <v>2</v>
      </c>
      <c r="K176" s="352">
        <v>2</v>
      </c>
      <c r="L176" s="352">
        <v>2</v>
      </c>
      <c r="M176" s="352">
        <v>2</v>
      </c>
      <c r="N176" s="352">
        <v>2</v>
      </c>
      <c r="O176" s="177">
        <v>2</v>
      </c>
      <c r="P176" s="139"/>
      <c r="Q176" s="39"/>
      <c r="R176" s="30"/>
    </row>
    <row r="177" ht="23.25" customHeight="1" spans="1:18">
      <c r="A177" s="138"/>
      <c r="B177" s="349" t="s">
        <v>26</v>
      </c>
      <c r="C177" s="350" t="s">
        <v>25</v>
      </c>
      <c r="D177" s="171">
        <v>2</v>
      </c>
      <c r="E177" s="171">
        <v>2</v>
      </c>
      <c r="F177" s="352">
        <v>2</v>
      </c>
      <c r="G177" s="352">
        <v>2</v>
      </c>
      <c r="H177" s="352">
        <v>1</v>
      </c>
      <c r="I177" s="352">
        <v>1</v>
      </c>
      <c r="J177" s="352">
        <v>1</v>
      </c>
      <c r="K177" s="352">
        <v>2</v>
      </c>
      <c r="L177" s="352">
        <v>2</v>
      </c>
      <c r="M177" s="352">
        <v>3</v>
      </c>
      <c r="N177" s="352">
        <v>3</v>
      </c>
      <c r="O177" s="177">
        <v>3</v>
      </c>
      <c r="P177" s="139"/>
      <c r="Q177" s="39"/>
      <c r="R177" s="30"/>
    </row>
    <row r="178" ht="23.25" customHeight="1" spans="1:18">
      <c r="A178" s="138"/>
      <c r="B178" s="349" t="s">
        <v>22</v>
      </c>
      <c r="C178" s="350" t="s">
        <v>31</v>
      </c>
      <c r="D178" s="171">
        <v>1</v>
      </c>
      <c r="E178" s="171">
        <v>1</v>
      </c>
      <c r="F178" s="171">
        <v>1</v>
      </c>
      <c r="G178" s="171">
        <v>1</v>
      </c>
      <c r="H178" s="171">
        <v>1</v>
      </c>
      <c r="I178" s="171">
        <v>1</v>
      </c>
      <c r="J178" s="352">
        <v>0</v>
      </c>
      <c r="K178" s="352">
        <v>2</v>
      </c>
      <c r="L178" s="352">
        <v>2</v>
      </c>
      <c r="M178" s="352">
        <v>2</v>
      </c>
      <c r="N178" s="352">
        <v>3</v>
      </c>
      <c r="O178" s="177">
        <v>3</v>
      </c>
      <c r="P178" s="139"/>
      <c r="Q178" s="39"/>
      <c r="R178" s="30"/>
    </row>
    <row r="179" ht="23.25" customHeight="1" spans="1:18">
      <c r="A179" s="138"/>
      <c r="B179" s="349" t="s">
        <v>22</v>
      </c>
      <c r="C179" s="350" t="s">
        <v>21</v>
      </c>
      <c r="D179" s="171">
        <v>0</v>
      </c>
      <c r="E179" s="171">
        <v>0</v>
      </c>
      <c r="F179" s="171">
        <v>0</v>
      </c>
      <c r="G179" s="171">
        <v>0</v>
      </c>
      <c r="H179" s="171">
        <v>0</v>
      </c>
      <c r="I179" s="171">
        <v>0</v>
      </c>
      <c r="J179" s="352">
        <v>0</v>
      </c>
      <c r="K179" s="352">
        <v>1</v>
      </c>
      <c r="L179" s="352">
        <v>1</v>
      </c>
      <c r="M179" s="352">
        <v>1</v>
      </c>
      <c r="N179" s="352">
        <v>1</v>
      </c>
      <c r="O179" s="177">
        <v>1</v>
      </c>
      <c r="P179" s="139"/>
      <c r="Q179" s="39"/>
      <c r="R179" s="30"/>
    </row>
    <row r="180" ht="23.25" customHeight="1" spans="1:18">
      <c r="A180" s="138"/>
      <c r="B180" s="349" t="s">
        <v>39</v>
      </c>
      <c r="C180" s="350" t="s">
        <v>70</v>
      </c>
      <c r="D180" s="171">
        <v>1</v>
      </c>
      <c r="E180" s="171">
        <v>1</v>
      </c>
      <c r="F180" s="171">
        <v>1</v>
      </c>
      <c r="G180" s="171">
        <v>1</v>
      </c>
      <c r="H180" s="171">
        <v>1</v>
      </c>
      <c r="I180" s="171">
        <v>1</v>
      </c>
      <c r="J180" s="352">
        <v>1</v>
      </c>
      <c r="K180" s="352">
        <v>1</v>
      </c>
      <c r="L180" s="352">
        <v>1</v>
      </c>
      <c r="M180" s="352">
        <v>1</v>
      </c>
      <c r="N180" s="352">
        <v>0</v>
      </c>
      <c r="O180" s="177">
        <v>1</v>
      </c>
      <c r="P180" s="139"/>
      <c r="Q180" s="39"/>
      <c r="R180" s="30"/>
    </row>
    <row r="181" ht="23.25" customHeight="1" spans="1:18">
      <c r="A181" s="138"/>
      <c r="B181" s="349" t="s">
        <v>17</v>
      </c>
      <c r="C181" s="350" t="s">
        <v>46</v>
      </c>
      <c r="D181" s="171">
        <v>1</v>
      </c>
      <c r="E181" s="171">
        <v>1</v>
      </c>
      <c r="F181" s="171">
        <v>1</v>
      </c>
      <c r="G181" s="171">
        <v>1</v>
      </c>
      <c r="H181" s="171">
        <v>1</v>
      </c>
      <c r="I181" s="171">
        <v>1</v>
      </c>
      <c r="J181" s="352">
        <v>1</v>
      </c>
      <c r="K181" s="352">
        <v>1</v>
      </c>
      <c r="L181" s="352">
        <v>1</v>
      </c>
      <c r="M181" s="352">
        <v>1</v>
      </c>
      <c r="N181" s="352">
        <v>1</v>
      </c>
      <c r="O181" s="177">
        <v>1</v>
      </c>
      <c r="P181" s="139"/>
      <c r="Q181" s="39"/>
      <c r="R181" s="30"/>
    </row>
    <row r="182" ht="23.25" customHeight="1" spans="1:18">
      <c r="A182" s="138"/>
      <c r="B182" s="84" t="s">
        <v>529</v>
      </c>
      <c r="C182" s="355"/>
      <c r="D182" s="160">
        <f>SUM(D171:D181)</f>
        <v>17</v>
      </c>
      <c r="E182" s="160">
        <f t="shared" ref="E182:O182" si="28">SUM(E171:E181)</f>
        <v>17</v>
      </c>
      <c r="F182" s="160">
        <f t="shared" si="28"/>
        <v>15</v>
      </c>
      <c r="G182" s="160">
        <f t="shared" si="28"/>
        <v>17</v>
      </c>
      <c r="H182" s="160">
        <f t="shared" si="28"/>
        <v>14</v>
      </c>
      <c r="I182" s="160">
        <f t="shared" si="28"/>
        <v>14</v>
      </c>
      <c r="J182" s="160">
        <f t="shared" si="28"/>
        <v>13</v>
      </c>
      <c r="K182" s="160">
        <f t="shared" si="28"/>
        <v>22</v>
      </c>
      <c r="L182" s="160">
        <f t="shared" si="28"/>
        <v>22</v>
      </c>
      <c r="M182" s="160">
        <f t="shared" si="28"/>
        <v>23</v>
      </c>
      <c r="N182" s="160">
        <f t="shared" si="28"/>
        <v>23</v>
      </c>
      <c r="O182" s="180">
        <f t="shared" si="28"/>
        <v>24</v>
      </c>
      <c r="P182" s="139"/>
      <c r="Q182" s="39"/>
      <c r="R182" s="30"/>
    </row>
    <row r="183" spans="1:18">
      <c r="A183" s="138"/>
      <c r="B183" s="67" t="s">
        <v>647</v>
      </c>
      <c r="C183" s="67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39"/>
      <c r="R183" s="30"/>
    </row>
    <row r="184" ht="23.25" customHeight="1" spans="1:18">
      <c r="A184" s="138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</row>
    <row r="185" ht="23.25" customHeight="1" spans="1:18">
      <c r="A185" s="138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</row>
    <row r="186" ht="15.75" spans="1:18">
      <c r="A186" s="138"/>
      <c r="B186" s="387" t="s">
        <v>664</v>
      </c>
      <c r="C186" s="387"/>
      <c r="D186" s="227"/>
      <c r="E186" s="227"/>
      <c r="F186" s="227"/>
      <c r="G186" s="227"/>
      <c r="H186" s="227"/>
      <c r="I186" s="227"/>
      <c r="J186" s="227"/>
      <c r="K186" s="227"/>
      <c r="L186" s="227"/>
      <c r="M186" s="67"/>
      <c r="N186" s="364"/>
      <c r="O186" s="365"/>
      <c r="P186" s="139"/>
      <c r="Q186" s="139"/>
      <c r="R186" s="139"/>
    </row>
    <row r="187" ht="39.95" customHeight="1" spans="1:18">
      <c r="A187" s="138"/>
      <c r="B187" s="388" t="s">
        <v>644</v>
      </c>
      <c r="C187" s="389"/>
      <c r="D187" s="389">
        <v>2014</v>
      </c>
      <c r="E187" s="389">
        <v>2015</v>
      </c>
      <c r="F187" s="389">
        <v>2016</v>
      </c>
      <c r="G187" s="389">
        <v>2017</v>
      </c>
      <c r="H187" s="389">
        <v>2018</v>
      </c>
      <c r="I187" s="389" t="s">
        <v>665</v>
      </c>
      <c r="J187" s="389" t="s">
        <v>666</v>
      </c>
      <c r="K187" s="393">
        <v>2021</v>
      </c>
      <c r="L187" s="394"/>
      <c r="M187" s="45"/>
      <c r="N187" s="170"/>
      <c r="O187" s="170"/>
      <c r="P187" s="139"/>
      <c r="Q187" s="139"/>
      <c r="R187" s="139"/>
    </row>
    <row r="188" ht="23.25" customHeight="1" spans="1:18">
      <c r="A188" s="138"/>
      <c r="B188" s="349" t="s">
        <v>645</v>
      </c>
      <c r="C188" s="350"/>
      <c r="D188" s="171">
        <v>16</v>
      </c>
      <c r="E188" s="351">
        <v>16</v>
      </c>
      <c r="F188" s="354">
        <v>17</v>
      </c>
      <c r="G188" s="354">
        <v>19</v>
      </c>
      <c r="H188" s="354">
        <v>18</v>
      </c>
      <c r="I188" s="354">
        <v>25</v>
      </c>
      <c r="J188" s="171">
        <v>17</v>
      </c>
      <c r="K188" s="177">
        <v>14</v>
      </c>
      <c r="L188" s="171"/>
      <c r="M188" s="82"/>
      <c r="N188" s="395"/>
      <c r="O188" s="196"/>
      <c r="P188" s="139"/>
      <c r="Q188" s="139"/>
      <c r="R188" s="139"/>
    </row>
    <row r="189" ht="23.25" customHeight="1" spans="1:18">
      <c r="A189" s="138"/>
      <c r="B189" s="349" t="s">
        <v>646</v>
      </c>
      <c r="C189" s="350"/>
      <c r="D189" s="171">
        <v>73</v>
      </c>
      <c r="E189" s="353">
        <v>52</v>
      </c>
      <c r="F189" s="354">
        <v>52</v>
      </c>
      <c r="G189" s="354">
        <v>35</v>
      </c>
      <c r="H189" s="354">
        <v>29</v>
      </c>
      <c r="I189" s="354">
        <v>6</v>
      </c>
      <c r="J189" s="171">
        <v>29</v>
      </c>
      <c r="K189" s="177">
        <v>44</v>
      </c>
      <c r="L189" s="171"/>
      <c r="M189" s="171"/>
      <c r="N189" s="396"/>
      <c r="O189" s="397"/>
      <c r="P189" s="139"/>
      <c r="Q189" s="139"/>
      <c r="R189" s="139"/>
    </row>
    <row r="190" ht="23.25" customHeight="1" spans="1:18">
      <c r="A190" s="138"/>
      <c r="B190" s="390" t="s">
        <v>529</v>
      </c>
      <c r="C190" s="391"/>
      <c r="D190" s="160">
        <f t="shared" ref="D190:O190" si="29">SUM(D188:D189)</f>
        <v>89</v>
      </c>
      <c r="E190" s="160">
        <f t="shared" si="29"/>
        <v>68</v>
      </c>
      <c r="F190" s="160">
        <f t="shared" si="29"/>
        <v>69</v>
      </c>
      <c r="G190" s="160">
        <f t="shared" si="29"/>
        <v>54</v>
      </c>
      <c r="H190" s="160">
        <f t="shared" si="29"/>
        <v>47</v>
      </c>
      <c r="I190" s="160">
        <f t="shared" si="29"/>
        <v>31</v>
      </c>
      <c r="J190" s="160">
        <f t="shared" si="29"/>
        <v>46</v>
      </c>
      <c r="K190" s="180">
        <f t="shared" si="29"/>
        <v>58</v>
      </c>
      <c r="L190" s="398"/>
      <c r="M190" s="398"/>
      <c r="N190" s="398"/>
      <c r="O190" s="398"/>
      <c r="P190" s="139"/>
      <c r="Q190" s="139"/>
      <c r="R190" s="139"/>
    </row>
    <row r="191" spans="1:18">
      <c r="A191" s="138"/>
      <c r="B191" s="67" t="s">
        <v>647</v>
      </c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67"/>
      <c r="N191" s="364"/>
      <c r="O191" s="371"/>
      <c r="P191" s="139"/>
      <c r="Q191" s="139"/>
      <c r="R191" s="139"/>
    </row>
    <row r="192" spans="1:18">
      <c r="A192" s="138"/>
      <c r="B192" s="363" t="s">
        <v>650</v>
      </c>
      <c r="C192" s="392"/>
      <c r="D192" s="392"/>
      <c r="E192" s="392"/>
      <c r="F192" s="392"/>
      <c r="G192" s="392"/>
      <c r="H192" s="392"/>
      <c r="I192" s="392"/>
      <c r="J192" s="392"/>
      <c r="K192" s="392"/>
      <c r="L192" s="392"/>
      <c r="M192" s="361"/>
      <c r="N192" s="361"/>
      <c r="O192" s="361"/>
      <c r="P192" s="139"/>
      <c r="Q192" s="139"/>
      <c r="R192" s="139"/>
    </row>
    <row r="193" spans="1:18">
      <c r="A193" s="138"/>
      <c r="B193" s="363" t="s">
        <v>667</v>
      </c>
      <c r="C193" s="392"/>
      <c r="D193" s="392"/>
      <c r="E193" s="392"/>
      <c r="F193" s="392"/>
      <c r="G193" s="392"/>
      <c r="H193" s="392"/>
      <c r="I193" s="392"/>
      <c r="J193" s="392"/>
      <c r="K193" s="392"/>
      <c r="L193" s="392"/>
      <c r="M193" s="361"/>
      <c r="N193" s="361"/>
      <c r="O193" s="361"/>
      <c r="P193" s="139"/>
      <c r="Q193" s="139"/>
      <c r="R193" s="139"/>
    </row>
    <row r="194" spans="1:18">
      <c r="A194" s="138"/>
      <c r="B194" s="363" t="s">
        <v>668</v>
      </c>
      <c r="C194" s="392"/>
      <c r="D194" s="392"/>
      <c r="E194" s="392"/>
      <c r="F194" s="392"/>
      <c r="G194" s="392"/>
      <c r="H194" s="392"/>
      <c r="I194" s="392"/>
      <c r="J194" s="392"/>
      <c r="K194" s="392"/>
      <c r="L194" s="392"/>
      <c r="M194" s="361"/>
      <c r="N194" s="361"/>
      <c r="O194" s="361"/>
      <c r="P194" s="139"/>
      <c r="Q194" s="139"/>
      <c r="R194" s="139"/>
    </row>
    <row r="195" spans="1:18">
      <c r="A195" s="138"/>
      <c r="B195" s="363" t="s">
        <v>669</v>
      </c>
      <c r="C195" s="392"/>
      <c r="D195" s="392"/>
      <c r="E195" s="392"/>
      <c r="F195" s="392"/>
      <c r="G195" s="392"/>
      <c r="H195" s="392"/>
      <c r="I195" s="392"/>
      <c r="J195" s="392"/>
      <c r="K195" s="392"/>
      <c r="L195" s="392"/>
      <c r="M195" s="361"/>
      <c r="N195" s="361"/>
      <c r="O195" s="361"/>
      <c r="P195" s="139"/>
      <c r="Q195" s="139"/>
      <c r="R195" s="139"/>
    </row>
    <row r="196" spans="1:18">
      <c r="A196" s="138"/>
      <c r="B196" s="399"/>
      <c r="C196" s="399"/>
      <c r="D196" s="399"/>
      <c r="E196" s="399"/>
      <c r="F196" s="399"/>
      <c r="G196" s="399"/>
      <c r="H196" s="399"/>
      <c r="I196" s="399"/>
      <c r="J196" s="399"/>
      <c r="K196" s="399"/>
      <c r="L196" s="399"/>
      <c r="M196" s="139"/>
      <c r="N196" s="139"/>
      <c r="O196" s="139"/>
      <c r="P196" s="139"/>
      <c r="Q196" s="139"/>
      <c r="R196" s="139"/>
    </row>
    <row r="197" spans="1:18">
      <c r="A197" s="138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</row>
    <row r="198" ht="15.75" spans="1:18">
      <c r="A198" s="138"/>
      <c r="B198" s="387" t="s">
        <v>670</v>
      </c>
      <c r="C198" s="387"/>
      <c r="D198" s="227"/>
      <c r="E198" s="227"/>
      <c r="F198" s="227"/>
      <c r="G198" s="227"/>
      <c r="H198" s="227"/>
      <c r="I198" s="227"/>
      <c r="J198" s="227"/>
      <c r="K198" s="295"/>
      <c r="L198" s="295"/>
      <c r="M198" s="295"/>
      <c r="N198" s="404"/>
      <c r="O198" s="405"/>
      <c r="P198" s="139"/>
      <c r="Q198" s="139"/>
      <c r="R198" s="139"/>
    </row>
    <row r="199" ht="39.95" customHeight="1" spans="2:18">
      <c r="B199" s="388" t="s">
        <v>653</v>
      </c>
      <c r="C199" s="400" t="s">
        <v>660</v>
      </c>
      <c r="D199" s="389">
        <v>2014</v>
      </c>
      <c r="E199" s="389">
        <v>2015</v>
      </c>
      <c r="F199" s="389">
        <v>2016</v>
      </c>
      <c r="G199" s="389">
        <v>2017</v>
      </c>
      <c r="H199" s="389">
        <v>2018</v>
      </c>
      <c r="I199" s="389" t="s">
        <v>665</v>
      </c>
      <c r="J199" s="389" t="s">
        <v>666</v>
      </c>
      <c r="K199" s="393">
        <v>2021</v>
      </c>
      <c r="L199" s="394"/>
      <c r="M199" s="406"/>
      <c r="N199" s="406"/>
      <c r="O199" s="406"/>
      <c r="P199" s="139"/>
      <c r="Q199" s="139"/>
      <c r="R199" s="139"/>
    </row>
    <row r="200" ht="23.25" customHeight="1" spans="2:18">
      <c r="B200" s="401" t="s">
        <v>55</v>
      </c>
      <c r="C200" s="295" t="s">
        <v>661</v>
      </c>
      <c r="D200" s="402">
        <v>0</v>
      </c>
      <c r="E200" s="402">
        <v>0</v>
      </c>
      <c r="F200" s="402">
        <v>0</v>
      </c>
      <c r="G200" s="402">
        <v>0</v>
      </c>
      <c r="H200" s="402">
        <v>0</v>
      </c>
      <c r="I200" s="402">
        <v>0</v>
      </c>
      <c r="J200" s="402">
        <v>0</v>
      </c>
      <c r="K200" s="407">
        <v>0</v>
      </c>
      <c r="L200" s="402"/>
      <c r="M200" s="405"/>
      <c r="N200" s="405"/>
      <c r="O200" s="405"/>
      <c r="P200" s="139"/>
      <c r="Q200" s="139"/>
      <c r="R200" s="139"/>
    </row>
    <row r="201" ht="23.25" customHeight="1" spans="2:18">
      <c r="B201" s="401" t="s">
        <v>55</v>
      </c>
      <c r="C201" s="295" t="s">
        <v>54</v>
      </c>
      <c r="D201" s="402">
        <v>5</v>
      </c>
      <c r="E201" s="402">
        <v>5</v>
      </c>
      <c r="F201" s="402">
        <v>2</v>
      </c>
      <c r="G201" s="402">
        <v>0</v>
      </c>
      <c r="H201" s="402">
        <v>0</v>
      </c>
      <c r="I201" s="402">
        <v>8</v>
      </c>
      <c r="J201" s="402">
        <v>1</v>
      </c>
      <c r="K201" s="407">
        <v>0</v>
      </c>
      <c r="L201" s="402"/>
      <c r="M201" s="405"/>
      <c r="N201" s="405"/>
      <c r="O201" s="405"/>
      <c r="P201" s="139"/>
      <c r="Q201" s="139"/>
      <c r="R201" s="139"/>
    </row>
    <row r="202" ht="23.25" customHeight="1" spans="2:18">
      <c r="B202" s="401" t="s">
        <v>17</v>
      </c>
      <c r="C202" s="295" t="s">
        <v>16</v>
      </c>
      <c r="D202" s="402">
        <v>3</v>
      </c>
      <c r="E202" s="402">
        <v>6</v>
      </c>
      <c r="F202" s="402">
        <v>5</v>
      </c>
      <c r="G202" s="402">
        <v>5</v>
      </c>
      <c r="H202" s="402">
        <v>6</v>
      </c>
      <c r="I202" s="402">
        <v>1</v>
      </c>
      <c r="J202" s="402">
        <v>5</v>
      </c>
      <c r="K202" s="407">
        <v>5</v>
      </c>
      <c r="L202" s="402"/>
      <c r="M202" s="405"/>
      <c r="N202" s="405"/>
      <c r="O202" s="405"/>
      <c r="P202" s="139"/>
      <c r="Q202" s="139"/>
      <c r="R202" s="139"/>
    </row>
    <row r="203" ht="23.25" customHeight="1" spans="2:18">
      <c r="B203" s="401" t="s">
        <v>50</v>
      </c>
      <c r="C203" s="295" t="s">
        <v>108</v>
      </c>
      <c r="D203" s="402" t="s">
        <v>130</v>
      </c>
      <c r="E203" s="402">
        <v>0</v>
      </c>
      <c r="F203" s="402">
        <v>0</v>
      </c>
      <c r="G203" s="402">
        <v>0</v>
      </c>
      <c r="H203" s="402">
        <v>0</v>
      </c>
      <c r="I203" s="402">
        <v>0</v>
      </c>
      <c r="J203" s="402">
        <v>1</v>
      </c>
      <c r="K203" s="407">
        <v>1</v>
      </c>
      <c r="L203" s="402"/>
      <c r="M203" s="405"/>
      <c r="N203" s="405"/>
      <c r="O203" s="405"/>
      <c r="P203" s="139"/>
      <c r="Q203" s="139"/>
      <c r="R203" s="139"/>
    </row>
    <row r="204" ht="23.25" customHeight="1" spans="2:18">
      <c r="B204" s="401" t="s">
        <v>22</v>
      </c>
      <c r="C204" s="295" t="s">
        <v>58</v>
      </c>
      <c r="D204" s="402">
        <v>3</v>
      </c>
      <c r="E204" s="402">
        <v>0</v>
      </c>
      <c r="F204" s="402">
        <v>0</v>
      </c>
      <c r="G204" s="402">
        <v>3</v>
      </c>
      <c r="H204" s="402">
        <v>2</v>
      </c>
      <c r="I204" s="402">
        <v>2</v>
      </c>
      <c r="J204" s="402">
        <v>0</v>
      </c>
      <c r="K204" s="407">
        <v>1</v>
      </c>
      <c r="L204" s="402"/>
      <c r="M204" s="405"/>
      <c r="N204" s="405"/>
      <c r="O204" s="405"/>
      <c r="P204" s="139"/>
      <c r="Q204" s="139"/>
      <c r="R204" s="139"/>
    </row>
    <row r="205" ht="23.25" customHeight="1" spans="2:18">
      <c r="B205" s="349" t="s">
        <v>26</v>
      </c>
      <c r="C205" s="295" t="s">
        <v>279</v>
      </c>
      <c r="D205" s="171">
        <v>9</v>
      </c>
      <c r="E205" s="171">
        <v>0</v>
      </c>
      <c r="F205" s="354">
        <v>0</v>
      </c>
      <c r="G205" s="354">
        <v>2</v>
      </c>
      <c r="H205" s="354">
        <v>2</v>
      </c>
      <c r="I205" s="354">
        <v>0</v>
      </c>
      <c r="J205" s="171">
        <v>1</v>
      </c>
      <c r="K205" s="177">
        <v>2</v>
      </c>
      <c r="L205" s="171"/>
      <c r="M205" s="171"/>
      <c r="N205" s="171"/>
      <c r="O205" s="196"/>
      <c r="P205" s="139"/>
      <c r="Q205" s="139"/>
      <c r="R205" s="139"/>
    </row>
    <row r="206" ht="23.25" customHeight="1" spans="2:18">
      <c r="B206" s="349" t="s">
        <v>39</v>
      </c>
      <c r="C206" s="295" t="s">
        <v>38</v>
      </c>
      <c r="D206" s="171">
        <v>8</v>
      </c>
      <c r="E206" s="171">
        <v>1</v>
      </c>
      <c r="F206" s="171">
        <v>6</v>
      </c>
      <c r="G206" s="171">
        <v>3</v>
      </c>
      <c r="H206" s="171">
        <v>1</v>
      </c>
      <c r="I206" s="171">
        <v>0</v>
      </c>
      <c r="J206" s="171">
        <v>1</v>
      </c>
      <c r="K206" s="177">
        <v>1</v>
      </c>
      <c r="L206" s="171"/>
      <c r="M206" s="171"/>
      <c r="N206" s="171"/>
      <c r="O206" s="196"/>
      <c r="P206" s="139"/>
      <c r="Q206" s="139"/>
      <c r="R206" s="139"/>
    </row>
    <row r="207" ht="23.25" customHeight="1" spans="2:18">
      <c r="B207" s="349" t="s">
        <v>103</v>
      </c>
      <c r="C207" s="295" t="s">
        <v>102</v>
      </c>
      <c r="D207" s="171" t="s">
        <v>130</v>
      </c>
      <c r="E207" s="171">
        <v>0</v>
      </c>
      <c r="F207" s="171">
        <v>0</v>
      </c>
      <c r="G207" s="171">
        <v>0</v>
      </c>
      <c r="H207" s="171">
        <v>1</v>
      </c>
      <c r="I207" s="171" t="s">
        <v>662</v>
      </c>
      <c r="J207" s="171">
        <v>1</v>
      </c>
      <c r="K207" s="177">
        <v>1</v>
      </c>
      <c r="L207" s="171"/>
      <c r="M207" s="171"/>
      <c r="N207" s="171"/>
      <c r="O207" s="196"/>
      <c r="P207" s="139"/>
      <c r="Q207" s="139"/>
      <c r="R207" s="139"/>
    </row>
    <row r="208" ht="23.25" customHeight="1" spans="2:18">
      <c r="B208" s="349" t="s">
        <v>50</v>
      </c>
      <c r="C208" s="295" t="s">
        <v>49</v>
      </c>
      <c r="D208" s="171">
        <v>3</v>
      </c>
      <c r="E208" s="171">
        <v>4</v>
      </c>
      <c r="F208" s="354">
        <v>6</v>
      </c>
      <c r="G208" s="354">
        <v>3</v>
      </c>
      <c r="H208" s="354">
        <v>1</v>
      </c>
      <c r="I208" s="354">
        <v>1</v>
      </c>
      <c r="J208" s="171">
        <v>2</v>
      </c>
      <c r="K208" s="177">
        <v>5</v>
      </c>
      <c r="L208" s="171"/>
      <c r="M208" s="171"/>
      <c r="N208" s="171"/>
      <c r="O208" s="196"/>
      <c r="P208" s="139"/>
      <c r="Q208" s="139"/>
      <c r="R208" s="139"/>
    </row>
    <row r="209" ht="23.25" customHeight="1" spans="2:18">
      <c r="B209" s="349" t="s">
        <v>35</v>
      </c>
      <c r="C209" s="295" t="s">
        <v>34</v>
      </c>
      <c r="D209" s="171">
        <v>3</v>
      </c>
      <c r="E209" s="171">
        <v>6</v>
      </c>
      <c r="F209" s="171">
        <v>5</v>
      </c>
      <c r="G209" s="171">
        <v>0</v>
      </c>
      <c r="H209" s="171">
        <v>2</v>
      </c>
      <c r="I209" s="171" t="s">
        <v>662</v>
      </c>
      <c r="J209" s="171">
        <v>1</v>
      </c>
      <c r="K209" s="177">
        <v>0</v>
      </c>
      <c r="L209" s="171"/>
      <c r="M209" s="171"/>
      <c r="N209" s="171"/>
      <c r="O209" s="196"/>
      <c r="P209" s="139"/>
      <c r="Q209" s="139"/>
      <c r="R209" s="139"/>
    </row>
    <row r="210" ht="23.25" customHeight="1" spans="2:18">
      <c r="B210" s="349" t="s">
        <v>113</v>
      </c>
      <c r="C210" s="295" t="s">
        <v>112</v>
      </c>
      <c r="D210" s="171" t="s">
        <v>130</v>
      </c>
      <c r="E210" s="171">
        <v>0</v>
      </c>
      <c r="F210" s="354">
        <v>0</v>
      </c>
      <c r="G210" s="354">
        <v>0</v>
      </c>
      <c r="H210" s="354">
        <v>0</v>
      </c>
      <c r="I210" s="354">
        <v>0</v>
      </c>
      <c r="J210" s="171">
        <v>2</v>
      </c>
      <c r="K210" s="177">
        <v>2</v>
      </c>
      <c r="L210" s="171"/>
      <c r="M210" s="171"/>
      <c r="N210" s="171"/>
      <c r="O210" s="196"/>
      <c r="P210" s="139"/>
      <c r="Q210" s="139"/>
      <c r="R210" s="139"/>
    </row>
    <row r="211" ht="23.25" customHeight="1" spans="2:18">
      <c r="B211" s="349" t="s">
        <v>17</v>
      </c>
      <c r="C211" s="295" t="s">
        <v>73</v>
      </c>
      <c r="D211" s="171">
        <v>8</v>
      </c>
      <c r="E211" s="171">
        <v>6</v>
      </c>
      <c r="F211" s="171">
        <v>0</v>
      </c>
      <c r="G211" s="171">
        <v>5</v>
      </c>
      <c r="H211" s="171">
        <v>2</v>
      </c>
      <c r="I211" s="171" t="s">
        <v>662</v>
      </c>
      <c r="J211" s="171" t="s">
        <v>662</v>
      </c>
      <c r="K211" s="177">
        <v>1</v>
      </c>
      <c r="L211" s="171"/>
      <c r="M211" s="171"/>
      <c r="N211" s="171"/>
      <c r="O211" s="196"/>
      <c r="P211" s="139"/>
      <c r="Q211" s="139"/>
      <c r="R211" s="139"/>
    </row>
    <row r="212" ht="23.25" customHeight="1" spans="2:18">
      <c r="B212" s="349" t="s">
        <v>39</v>
      </c>
      <c r="C212" s="295" t="s">
        <v>92</v>
      </c>
      <c r="D212" s="171">
        <v>0</v>
      </c>
      <c r="E212" s="171"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7">
        <v>0</v>
      </c>
      <c r="L212" s="171"/>
      <c r="M212" s="171"/>
      <c r="N212" s="171"/>
      <c r="O212" s="196"/>
      <c r="P212" s="139"/>
      <c r="Q212" s="139"/>
      <c r="R212" s="139"/>
    </row>
    <row r="213" ht="23.25" customHeight="1" spans="2:18">
      <c r="B213" s="349" t="s">
        <v>26</v>
      </c>
      <c r="C213" s="295" t="s">
        <v>25</v>
      </c>
      <c r="D213" s="171">
        <v>5</v>
      </c>
      <c r="E213" s="171">
        <v>3</v>
      </c>
      <c r="F213" s="354">
        <v>12</v>
      </c>
      <c r="G213" s="354">
        <v>5</v>
      </c>
      <c r="H213" s="354">
        <v>4</v>
      </c>
      <c r="I213" s="354">
        <v>5</v>
      </c>
      <c r="J213" s="171">
        <v>5</v>
      </c>
      <c r="K213" s="177">
        <v>3</v>
      </c>
      <c r="L213" s="171"/>
      <c r="M213" s="171"/>
      <c r="N213" s="171"/>
      <c r="O213" s="196"/>
      <c r="P213" s="139"/>
      <c r="Q213" s="139"/>
      <c r="R213" s="139"/>
    </row>
    <row r="214" ht="23.25" customHeight="1" spans="2:18">
      <c r="B214" s="349" t="s">
        <v>99</v>
      </c>
      <c r="C214" s="295" t="s">
        <v>98</v>
      </c>
      <c r="D214" s="171" t="s">
        <v>130</v>
      </c>
      <c r="E214" s="171">
        <v>0</v>
      </c>
      <c r="F214" s="354">
        <v>1</v>
      </c>
      <c r="G214" s="354">
        <v>1</v>
      </c>
      <c r="H214" s="354">
        <v>0</v>
      </c>
      <c r="I214" s="354">
        <v>0</v>
      </c>
      <c r="J214" s="171">
        <v>2</v>
      </c>
      <c r="K214" s="177">
        <v>1</v>
      </c>
      <c r="L214" s="171"/>
      <c r="M214" s="171"/>
      <c r="N214" s="171"/>
      <c r="O214" s="196"/>
      <c r="P214" s="139"/>
      <c r="Q214" s="139"/>
      <c r="R214" s="139"/>
    </row>
    <row r="215" ht="23.25" customHeight="1" spans="2:18">
      <c r="B215" s="349" t="s">
        <v>22</v>
      </c>
      <c r="C215" s="295" t="s">
        <v>31</v>
      </c>
      <c r="D215" s="171">
        <v>1</v>
      </c>
      <c r="E215" s="171">
        <v>3</v>
      </c>
      <c r="F215" s="171">
        <v>0</v>
      </c>
      <c r="G215" s="171">
        <v>0</v>
      </c>
      <c r="H215" s="171">
        <v>1</v>
      </c>
      <c r="I215" s="171">
        <v>0</v>
      </c>
      <c r="J215" s="171">
        <v>1</v>
      </c>
      <c r="K215" s="177">
        <v>3</v>
      </c>
      <c r="L215" s="171"/>
      <c r="M215" s="171"/>
      <c r="N215" s="171"/>
      <c r="O215" s="196"/>
      <c r="P215" s="139"/>
      <c r="Q215" s="139"/>
      <c r="R215" s="139"/>
    </row>
    <row r="216" ht="23.25" customHeight="1" spans="2:18">
      <c r="B216" s="349" t="s">
        <v>22</v>
      </c>
      <c r="C216" s="295" t="s">
        <v>21</v>
      </c>
      <c r="D216" s="171">
        <v>0</v>
      </c>
      <c r="E216" s="171">
        <v>0</v>
      </c>
      <c r="F216" s="171">
        <v>1</v>
      </c>
      <c r="G216" s="171">
        <v>2</v>
      </c>
      <c r="H216" s="171">
        <v>1</v>
      </c>
      <c r="I216" s="171">
        <v>0</v>
      </c>
      <c r="J216" s="171">
        <v>0</v>
      </c>
      <c r="K216" s="177">
        <v>2</v>
      </c>
      <c r="L216" s="171"/>
      <c r="M216" s="171"/>
      <c r="N216" s="171"/>
      <c r="O216" s="196"/>
      <c r="P216" s="139"/>
      <c r="Q216" s="139"/>
      <c r="R216" s="139"/>
    </row>
    <row r="217" ht="23.25" customHeight="1" spans="2:18">
      <c r="B217" s="349" t="s">
        <v>43</v>
      </c>
      <c r="C217" s="295" t="s">
        <v>42</v>
      </c>
      <c r="D217" s="171">
        <v>3</v>
      </c>
      <c r="E217" s="171">
        <v>0</v>
      </c>
      <c r="F217" s="171">
        <v>1</v>
      </c>
      <c r="G217" s="171">
        <v>0</v>
      </c>
      <c r="H217" s="171">
        <v>0</v>
      </c>
      <c r="I217" s="171">
        <v>0</v>
      </c>
      <c r="J217" s="171">
        <v>0</v>
      </c>
      <c r="K217" s="177">
        <v>1</v>
      </c>
      <c r="L217" s="171"/>
      <c r="M217" s="171"/>
      <c r="N217" s="171"/>
      <c r="O217" s="196"/>
      <c r="P217" s="139"/>
      <c r="Q217" s="139"/>
      <c r="R217" s="139"/>
    </row>
    <row r="218" ht="23.25" customHeight="1" spans="2:18">
      <c r="B218" s="349" t="s">
        <v>39</v>
      </c>
      <c r="C218" s="295" t="s">
        <v>66</v>
      </c>
      <c r="D218" s="171">
        <v>0</v>
      </c>
      <c r="E218" s="171">
        <v>0</v>
      </c>
      <c r="F218" s="171">
        <v>0</v>
      </c>
      <c r="G218" s="171">
        <v>0</v>
      </c>
      <c r="H218" s="171">
        <v>0</v>
      </c>
      <c r="I218" s="171">
        <v>0</v>
      </c>
      <c r="J218" s="171">
        <v>0</v>
      </c>
      <c r="K218" s="177">
        <v>0</v>
      </c>
      <c r="L218" s="171"/>
      <c r="M218" s="171"/>
      <c r="N218" s="171"/>
      <c r="O218" s="196"/>
      <c r="P218" s="139"/>
      <c r="Q218" s="139"/>
      <c r="R218" s="139"/>
    </row>
    <row r="219" ht="23.25" customHeight="1" spans="2:18">
      <c r="B219" s="349" t="s">
        <v>22</v>
      </c>
      <c r="C219" s="295" t="s">
        <v>95</v>
      </c>
      <c r="D219" s="171" t="s">
        <v>130</v>
      </c>
      <c r="E219" s="171">
        <v>0</v>
      </c>
      <c r="F219" s="354">
        <v>0</v>
      </c>
      <c r="G219" s="354">
        <v>2</v>
      </c>
      <c r="H219" s="354">
        <v>2</v>
      </c>
      <c r="I219" s="354">
        <v>0</v>
      </c>
      <c r="J219" s="171">
        <v>1</v>
      </c>
      <c r="K219" s="177">
        <v>2</v>
      </c>
      <c r="L219" s="171"/>
      <c r="M219" s="171"/>
      <c r="N219" s="171"/>
      <c r="O219" s="196"/>
      <c r="P219" s="139"/>
      <c r="Q219" s="139"/>
      <c r="R219" s="139"/>
    </row>
    <row r="220" ht="23.25" customHeight="1" spans="2:18">
      <c r="B220" s="349" t="s">
        <v>39</v>
      </c>
      <c r="C220" s="295" t="s">
        <v>70</v>
      </c>
      <c r="D220" s="171">
        <v>14</v>
      </c>
      <c r="E220" s="171">
        <v>8</v>
      </c>
      <c r="F220" s="171">
        <v>0</v>
      </c>
      <c r="G220" s="171">
        <v>0</v>
      </c>
      <c r="H220" s="171">
        <v>0</v>
      </c>
      <c r="I220" s="171" t="s">
        <v>662</v>
      </c>
      <c r="J220" s="171">
        <v>1</v>
      </c>
      <c r="K220" s="177">
        <v>1</v>
      </c>
      <c r="L220" s="171"/>
      <c r="M220" s="171"/>
      <c r="N220" s="171"/>
      <c r="O220" s="196"/>
      <c r="P220" s="139"/>
      <c r="Q220" s="139"/>
      <c r="R220" s="139"/>
    </row>
    <row r="221" ht="23.25" customHeight="1" spans="2:18">
      <c r="B221" s="349" t="s">
        <v>22</v>
      </c>
      <c r="C221" s="295" t="s">
        <v>81</v>
      </c>
      <c r="D221" s="171">
        <v>7</v>
      </c>
      <c r="E221" s="171">
        <v>4</v>
      </c>
      <c r="F221" s="354">
        <v>5</v>
      </c>
      <c r="G221" s="354">
        <v>2</v>
      </c>
      <c r="H221" s="354">
        <v>2</v>
      </c>
      <c r="I221" s="354">
        <v>1</v>
      </c>
      <c r="J221" s="171">
        <v>2</v>
      </c>
      <c r="K221" s="177">
        <v>1</v>
      </c>
      <c r="L221" s="171"/>
      <c r="M221" s="171"/>
      <c r="N221" s="171"/>
      <c r="O221" s="196"/>
      <c r="P221" s="139"/>
      <c r="Q221" s="139"/>
      <c r="R221" s="139"/>
    </row>
    <row r="222" ht="23.25" customHeight="1" spans="2:18">
      <c r="B222" s="349" t="s">
        <v>17</v>
      </c>
      <c r="C222" s="295" t="s">
        <v>46</v>
      </c>
      <c r="D222" s="171">
        <v>4</v>
      </c>
      <c r="E222" s="171">
        <v>0</v>
      </c>
      <c r="F222" s="354">
        <v>0</v>
      </c>
      <c r="G222" s="354">
        <v>0</v>
      </c>
      <c r="H222" s="354">
        <v>4</v>
      </c>
      <c r="I222" s="354">
        <v>0</v>
      </c>
      <c r="J222" s="171">
        <v>1</v>
      </c>
      <c r="K222" s="177">
        <v>1</v>
      </c>
      <c r="L222" s="171"/>
      <c r="M222" s="171"/>
      <c r="N222" s="171"/>
      <c r="O222" s="196"/>
      <c r="P222" s="139"/>
      <c r="Q222" s="139"/>
      <c r="R222" s="139"/>
    </row>
    <row r="223" ht="23.25" customHeight="1" spans="2:18">
      <c r="B223" s="390" t="s">
        <v>529</v>
      </c>
      <c r="C223" s="391"/>
      <c r="D223" s="160">
        <f t="shared" ref="D223:K223" si="30">SUM(D200:D222)</f>
        <v>76</v>
      </c>
      <c r="E223" s="160">
        <f t="shared" si="30"/>
        <v>46</v>
      </c>
      <c r="F223" s="160">
        <f t="shared" si="30"/>
        <v>44</v>
      </c>
      <c r="G223" s="160">
        <f t="shared" si="30"/>
        <v>33</v>
      </c>
      <c r="H223" s="160">
        <f t="shared" si="30"/>
        <v>31</v>
      </c>
      <c r="I223" s="160">
        <f t="shared" si="30"/>
        <v>18</v>
      </c>
      <c r="J223" s="160">
        <f t="shared" si="30"/>
        <v>28</v>
      </c>
      <c r="K223" s="180">
        <f t="shared" si="30"/>
        <v>34</v>
      </c>
      <c r="L223" s="398"/>
      <c r="M223" s="398"/>
      <c r="N223" s="398"/>
      <c r="O223" s="398"/>
      <c r="P223" s="139"/>
      <c r="Q223" s="139"/>
      <c r="R223" s="139"/>
    </row>
    <row r="224" spans="2:18">
      <c r="B224" s="67" t="s">
        <v>647</v>
      </c>
      <c r="C224" s="227"/>
      <c r="D224" s="399"/>
      <c r="E224" s="399"/>
      <c r="F224" s="399"/>
      <c r="G224" s="399"/>
      <c r="H224" s="399"/>
      <c r="I224" s="399"/>
      <c r="J224" s="399"/>
      <c r="K224" s="399"/>
      <c r="L224" s="399"/>
      <c r="M224" s="139"/>
      <c r="N224" s="139"/>
      <c r="O224" s="139"/>
      <c r="P224" s="139"/>
      <c r="Q224" s="139"/>
      <c r="R224" s="139"/>
    </row>
    <row r="225" spans="2:18">
      <c r="B225" s="363" t="s">
        <v>650</v>
      </c>
      <c r="C225" s="392"/>
      <c r="D225" s="399"/>
      <c r="E225" s="399"/>
      <c r="F225" s="399"/>
      <c r="G225" s="399"/>
      <c r="H225" s="399"/>
      <c r="I225" s="399"/>
      <c r="J225" s="399"/>
      <c r="K225" s="399"/>
      <c r="L225" s="399"/>
      <c r="M225" s="139"/>
      <c r="N225" s="139"/>
      <c r="O225" s="139"/>
      <c r="P225" s="139"/>
      <c r="Q225" s="139"/>
      <c r="R225" s="139"/>
    </row>
    <row r="226" spans="2:18">
      <c r="B226" s="363" t="s">
        <v>667</v>
      </c>
      <c r="C226" s="392"/>
      <c r="D226" s="399"/>
      <c r="E226" s="399"/>
      <c r="F226" s="399"/>
      <c r="G226" s="399"/>
      <c r="H226" s="399"/>
      <c r="I226" s="399"/>
      <c r="J226" s="399"/>
      <c r="K226" s="399"/>
      <c r="L226" s="399"/>
      <c r="M226" s="139"/>
      <c r="N226" s="139"/>
      <c r="O226" s="139"/>
      <c r="P226" s="139"/>
      <c r="Q226" s="139"/>
      <c r="R226" s="139"/>
    </row>
    <row r="227" spans="2:18">
      <c r="B227" s="363" t="s">
        <v>671</v>
      </c>
      <c r="C227" s="392"/>
      <c r="D227" s="399"/>
      <c r="E227" s="399"/>
      <c r="F227" s="399"/>
      <c r="G227" s="399"/>
      <c r="H227" s="399"/>
      <c r="I227" s="399"/>
      <c r="J227" s="399"/>
      <c r="K227" s="399"/>
      <c r="L227" s="399"/>
      <c r="M227" s="139"/>
      <c r="N227" s="139"/>
      <c r="O227" s="139"/>
      <c r="P227" s="139"/>
      <c r="Q227" s="139"/>
      <c r="R227" s="139"/>
    </row>
    <row r="228" spans="2:18">
      <c r="B228" s="363" t="s">
        <v>669</v>
      </c>
      <c r="C228" s="392"/>
      <c r="D228" s="399"/>
      <c r="E228" s="399"/>
      <c r="F228" s="399"/>
      <c r="G228" s="399"/>
      <c r="H228" s="399"/>
      <c r="I228" s="399"/>
      <c r="J228" s="399"/>
      <c r="K228" s="399"/>
      <c r="L228" s="399"/>
      <c r="M228" s="139"/>
      <c r="N228" s="139"/>
      <c r="O228" s="139"/>
      <c r="P228" s="139"/>
      <c r="Q228" s="139"/>
      <c r="R228" s="139"/>
    </row>
    <row r="229" spans="2:18">
      <c r="B229" s="363"/>
      <c r="C229" s="392"/>
      <c r="D229" s="399"/>
      <c r="E229" s="399"/>
      <c r="F229" s="399"/>
      <c r="G229" s="399"/>
      <c r="H229" s="399"/>
      <c r="I229" s="399"/>
      <c r="J229" s="399"/>
      <c r="K229" s="399"/>
      <c r="L229" s="399"/>
      <c r="M229" s="139"/>
      <c r="N229" s="139"/>
      <c r="O229" s="139"/>
      <c r="P229" s="139"/>
      <c r="Q229" s="139"/>
      <c r="R229" s="139"/>
    </row>
    <row r="230" spans="2:18">
      <c r="B230" s="403"/>
      <c r="C230" s="392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</row>
    <row r="231" ht="15.75" spans="2:18">
      <c r="B231" s="345" t="s">
        <v>672</v>
      </c>
      <c r="C231" s="346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364"/>
      <c r="O231" s="365"/>
      <c r="P231" s="139"/>
      <c r="Q231" s="139"/>
      <c r="R231" s="139"/>
    </row>
    <row r="232" ht="39.95" customHeight="1" spans="2:18">
      <c r="B232" s="347" t="s">
        <v>653</v>
      </c>
      <c r="C232" s="362" t="s">
        <v>660</v>
      </c>
      <c r="D232" s="389">
        <v>2014</v>
      </c>
      <c r="E232" s="389">
        <v>2015</v>
      </c>
      <c r="F232" s="389">
        <v>2016</v>
      </c>
      <c r="G232" s="389">
        <v>2017</v>
      </c>
      <c r="H232" s="389">
        <v>2018</v>
      </c>
      <c r="I232" s="389" t="s">
        <v>665</v>
      </c>
      <c r="J232" s="389" t="s">
        <v>666</v>
      </c>
      <c r="K232" s="393">
        <v>2021</v>
      </c>
      <c r="L232" s="170"/>
      <c r="M232" s="170"/>
      <c r="N232" s="170"/>
      <c r="O232" s="170"/>
      <c r="P232" s="139"/>
      <c r="Q232" s="139"/>
      <c r="R232" s="139"/>
    </row>
    <row r="233" ht="23.25" customHeight="1" spans="2:18">
      <c r="B233" s="383" t="s">
        <v>55</v>
      </c>
      <c r="C233" s="386" t="s">
        <v>54</v>
      </c>
      <c r="D233" s="377">
        <v>0</v>
      </c>
      <c r="E233" s="382">
        <v>0</v>
      </c>
      <c r="F233" s="377">
        <v>0</v>
      </c>
      <c r="G233" s="377">
        <v>0</v>
      </c>
      <c r="H233" s="377">
        <v>0</v>
      </c>
      <c r="I233" s="377">
        <v>4</v>
      </c>
      <c r="J233" s="408">
        <v>1</v>
      </c>
      <c r="K233" s="380">
        <v>2</v>
      </c>
      <c r="L233" s="408"/>
      <c r="M233" s="408"/>
      <c r="N233" s="408"/>
      <c r="O233" s="408"/>
      <c r="P233" s="139"/>
      <c r="Q233" s="139"/>
      <c r="R233" s="139"/>
    </row>
    <row r="234" ht="23.25" customHeight="1" spans="2:18">
      <c r="B234" s="349" t="s">
        <v>17</v>
      </c>
      <c r="C234" s="350" t="s">
        <v>16</v>
      </c>
      <c r="D234" s="171">
        <v>2</v>
      </c>
      <c r="E234" s="171">
        <v>9</v>
      </c>
      <c r="F234" s="352">
        <v>9</v>
      </c>
      <c r="G234" s="352">
        <v>7</v>
      </c>
      <c r="H234" s="352">
        <v>5</v>
      </c>
      <c r="I234" s="352">
        <v>6</v>
      </c>
      <c r="J234" s="82">
        <v>5</v>
      </c>
      <c r="K234" s="381">
        <v>5</v>
      </c>
      <c r="L234" s="82"/>
      <c r="M234" s="82"/>
      <c r="N234" s="82"/>
      <c r="O234" s="196"/>
      <c r="P234" s="139"/>
      <c r="Q234" s="139"/>
      <c r="R234" s="139"/>
    </row>
    <row r="235" ht="23.25" customHeight="1" spans="2:18">
      <c r="B235" s="349" t="s">
        <v>26</v>
      </c>
      <c r="C235" s="350" t="s">
        <v>78</v>
      </c>
      <c r="D235" s="171">
        <v>5</v>
      </c>
      <c r="E235" s="171">
        <v>3</v>
      </c>
      <c r="F235" s="352">
        <v>3</v>
      </c>
      <c r="G235" s="352">
        <v>3</v>
      </c>
      <c r="H235" s="352">
        <v>1</v>
      </c>
      <c r="I235" s="352">
        <v>1</v>
      </c>
      <c r="J235" s="82">
        <v>1</v>
      </c>
      <c r="K235" s="381">
        <v>1</v>
      </c>
      <c r="L235" s="82"/>
      <c r="M235" s="82"/>
      <c r="N235" s="82"/>
      <c r="O235" s="196"/>
      <c r="P235" s="139"/>
      <c r="Q235" s="139"/>
      <c r="R235" s="139"/>
    </row>
    <row r="236" ht="23.25" customHeight="1" spans="2:18">
      <c r="B236" s="349" t="s">
        <v>39</v>
      </c>
      <c r="C236" s="350" t="s">
        <v>38</v>
      </c>
      <c r="D236" s="171">
        <v>0</v>
      </c>
      <c r="E236" s="171">
        <v>1</v>
      </c>
      <c r="F236" s="352">
        <v>6</v>
      </c>
      <c r="G236" s="352">
        <v>3</v>
      </c>
      <c r="H236" s="352">
        <v>3</v>
      </c>
      <c r="I236" s="352">
        <v>2</v>
      </c>
      <c r="J236" s="82">
        <v>3</v>
      </c>
      <c r="K236" s="381">
        <v>2</v>
      </c>
      <c r="L236" s="82"/>
      <c r="M236" s="82"/>
      <c r="N236" s="82"/>
      <c r="O236" s="196"/>
      <c r="P236" s="139"/>
      <c r="Q236" s="139"/>
      <c r="R236" s="139"/>
    </row>
    <row r="237" ht="23.25" customHeight="1" spans="2:18">
      <c r="B237" s="349" t="s">
        <v>50</v>
      </c>
      <c r="C237" s="350" t="s">
        <v>49</v>
      </c>
      <c r="D237" s="171">
        <v>0</v>
      </c>
      <c r="E237" s="171">
        <v>0</v>
      </c>
      <c r="F237" s="352">
        <v>0</v>
      </c>
      <c r="G237" s="352">
        <v>1</v>
      </c>
      <c r="H237" s="352">
        <v>2</v>
      </c>
      <c r="I237" s="352">
        <v>0</v>
      </c>
      <c r="J237" s="82">
        <v>1</v>
      </c>
      <c r="K237" s="381">
        <v>3</v>
      </c>
      <c r="L237" s="82"/>
      <c r="M237" s="82"/>
      <c r="N237" s="82"/>
      <c r="O237" s="196"/>
      <c r="P237" s="139"/>
      <c r="Q237" s="139"/>
      <c r="R237" s="139"/>
    </row>
    <row r="238" ht="23.25" customHeight="1" spans="2:18">
      <c r="B238" s="349" t="s">
        <v>35</v>
      </c>
      <c r="C238" s="350" t="s">
        <v>216</v>
      </c>
      <c r="D238" s="171">
        <v>0</v>
      </c>
      <c r="E238" s="171">
        <v>2</v>
      </c>
      <c r="F238" s="352">
        <v>2</v>
      </c>
      <c r="G238" s="352">
        <v>1</v>
      </c>
      <c r="H238" s="352">
        <v>0</v>
      </c>
      <c r="I238" s="352" t="s">
        <v>662</v>
      </c>
      <c r="J238" s="82">
        <v>2</v>
      </c>
      <c r="K238" s="381">
        <v>2</v>
      </c>
      <c r="L238" s="82"/>
      <c r="M238" s="82"/>
      <c r="N238" s="82"/>
      <c r="O238" s="196"/>
      <c r="P238" s="139"/>
      <c r="Q238" s="139"/>
      <c r="R238" s="139"/>
    </row>
    <row r="239" ht="23.25" customHeight="1" spans="2:18">
      <c r="B239" s="349" t="s">
        <v>26</v>
      </c>
      <c r="C239" s="350" t="s">
        <v>25</v>
      </c>
      <c r="D239" s="171">
        <v>1</v>
      </c>
      <c r="E239" s="171">
        <v>4</v>
      </c>
      <c r="F239" s="352">
        <v>2</v>
      </c>
      <c r="G239" s="352">
        <v>2</v>
      </c>
      <c r="H239" s="352">
        <v>2</v>
      </c>
      <c r="I239" s="352">
        <v>0</v>
      </c>
      <c r="J239" s="82">
        <v>2</v>
      </c>
      <c r="K239" s="381">
        <v>3</v>
      </c>
      <c r="L239" s="82"/>
      <c r="M239" s="82"/>
      <c r="N239" s="82"/>
      <c r="O239" s="196"/>
      <c r="P239" s="139"/>
      <c r="Q239" s="139"/>
      <c r="R239" s="139"/>
    </row>
    <row r="240" ht="23.25" customHeight="1" spans="2:18">
      <c r="B240" s="349" t="s">
        <v>22</v>
      </c>
      <c r="C240" s="350" t="s">
        <v>31</v>
      </c>
      <c r="D240" s="171">
        <v>4</v>
      </c>
      <c r="E240" s="171">
        <v>1</v>
      </c>
      <c r="F240" s="171">
        <v>2</v>
      </c>
      <c r="G240" s="171">
        <v>4</v>
      </c>
      <c r="H240" s="171">
        <v>3</v>
      </c>
      <c r="I240" s="171">
        <v>0</v>
      </c>
      <c r="J240" s="82">
        <v>1</v>
      </c>
      <c r="K240" s="381">
        <v>3</v>
      </c>
      <c r="L240" s="82"/>
      <c r="M240" s="82"/>
      <c r="N240" s="82"/>
      <c r="O240" s="196"/>
      <c r="P240" s="139"/>
      <c r="Q240" s="139"/>
      <c r="R240" s="139"/>
    </row>
    <row r="241" ht="23.25" customHeight="1" spans="2:18">
      <c r="B241" s="349" t="s">
        <v>22</v>
      </c>
      <c r="C241" s="350" t="s">
        <v>21</v>
      </c>
      <c r="D241" s="171">
        <v>1</v>
      </c>
      <c r="E241" s="171">
        <v>2</v>
      </c>
      <c r="F241" s="171">
        <v>1</v>
      </c>
      <c r="G241" s="171">
        <v>0</v>
      </c>
      <c r="H241" s="171">
        <v>0</v>
      </c>
      <c r="I241" s="171">
        <v>0</v>
      </c>
      <c r="J241" s="82">
        <v>0</v>
      </c>
      <c r="K241" s="381">
        <v>1</v>
      </c>
      <c r="L241" s="82"/>
      <c r="M241" s="82"/>
      <c r="N241" s="82"/>
      <c r="O241" s="196"/>
      <c r="P241" s="139"/>
      <c r="Q241" s="139"/>
      <c r="R241" s="139"/>
    </row>
    <row r="242" ht="23.25" customHeight="1" spans="2:18">
      <c r="B242" s="349" t="s">
        <v>39</v>
      </c>
      <c r="C242" s="350" t="s">
        <v>70</v>
      </c>
      <c r="D242" s="171">
        <v>0</v>
      </c>
      <c r="E242" s="171">
        <v>0</v>
      </c>
      <c r="F242" s="171">
        <v>0</v>
      </c>
      <c r="G242" s="171">
        <v>0</v>
      </c>
      <c r="H242" s="171">
        <v>0</v>
      </c>
      <c r="I242" s="171" t="s">
        <v>662</v>
      </c>
      <c r="J242" s="82">
        <v>1</v>
      </c>
      <c r="K242" s="381">
        <v>1</v>
      </c>
      <c r="L242" s="82"/>
      <c r="M242" s="82"/>
      <c r="N242" s="82"/>
      <c r="O242" s="196"/>
      <c r="P242" s="139"/>
      <c r="Q242" s="139"/>
      <c r="R242" s="139"/>
    </row>
    <row r="243" ht="23.25" customHeight="1" spans="2:18">
      <c r="B243" s="349" t="s">
        <v>17</v>
      </c>
      <c r="C243" s="350" t="s">
        <v>46</v>
      </c>
      <c r="D243" s="171">
        <v>0</v>
      </c>
      <c r="E243" s="171">
        <v>0</v>
      </c>
      <c r="F243" s="171">
        <v>0</v>
      </c>
      <c r="G243" s="171">
        <v>0</v>
      </c>
      <c r="H243" s="171">
        <v>0</v>
      </c>
      <c r="I243" s="171">
        <v>0</v>
      </c>
      <c r="J243" s="82">
        <v>1</v>
      </c>
      <c r="K243" s="381">
        <v>1</v>
      </c>
      <c r="L243" s="82"/>
      <c r="M243" s="82"/>
      <c r="N243" s="82"/>
      <c r="O243" s="196"/>
      <c r="P243" s="139"/>
      <c r="Q243" s="139"/>
      <c r="R243" s="139"/>
    </row>
    <row r="244" ht="23.25" customHeight="1" spans="2:18">
      <c r="B244" s="84" t="s">
        <v>529</v>
      </c>
      <c r="C244" s="355"/>
      <c r="D244" s="160">
        <f t="shared" ref="D244:O244" si="31">SUM(D233:D243)</f>
        <v>13</v>
      </c>
      <c r="E244" s="160">
        <f t="shared" si="31"/>
        <v>22</v>
      </c>
      <c r="F244" s="160">
        <f t="shared" si="31"/>
        <v>25</v>
      </c>
      <c r="G244" s="160">
        <f t="shared" si="31"/>
        <v>21</v>
      </c>
      <c r="H244" s="160">
        <f t="shared" si="31"/>
        <v>16</v>
      </c>
      <c r="I244" s="160">
        <f t="shared" si="31"/>
        <v>13</v>
      </c>
      <c r="J244" s="160">
        <f t="shared" si="31"/>
        <v>18</v>
      </c>
      <c r="K244" s="180">
        <f t="shared" si="31"/>
        <v>24</v>
      </c>
      <c r="L244" s="398"/>
      <c r="M244" s="398"/>
      <c r="N244" s="398"/>
      <c r="O244" s="398"/>
      <c r="P244" s="139"/>
      <c r="Q244" s="139"/>
      <c r="R244" s="139"/>
    </row>
    <row r="245" spans="2:18">
      <c r="B245" s="67" t="s">
        <v>647</v>
      </c>
      <c r="C245" s="227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</row>
    <row r="246" spans="2:18">
      <c r="B246" s="363" t="s">
        <v>650</v>
      </c>
      <c r="C246" s="392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</row>
    <row r="247" spans="2:18">
      <c r="B247" s="363" t="s">
        <v>667</v>
      </c>
      <c r="C247" s="392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</row>
    <row r="248" spans="2:18">
      <c r="B248" s="363" t="s">
        <v>671</v>
      </c>
      <c r="C248" s="392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</row>
    <row r="249" spans="2:18">
      <c r="B249" s="363" t="s">
        <v>669</v>
      </c>
      <c r="C249" s="392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</row>
    <row r="250" spans="2:18">
      <c r="B250" s="363"/>
      <c r="C250" s="392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</row>
    <row r="251" spans="2:18"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</row>
    <row r="252" spans="2:18"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</row>
    <row r="253" spans="2:18"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</row>
    <row r="254" spans="2:18"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</row>
    <row r="255" spans="2:18"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</row>
    <row r="256" spans="2:18"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</row>
    <row r="257" spans="2:18"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</row>
    <row r="258" spans="2:18"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</row>
    <row r="259" spans="2:18"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</row>
    <row r="260" spans="2:18"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</row>
    <row r="261" spans="2:18"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</row>
    <row r="262" spans="2:18"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</row>
    <row r="263" spans="2:18"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</row>
    <row r="264" spans="2:18"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</row>
    <row r="265" spans="2:18"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</row>
    <row r="266" spans="2:18"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</row>
    <row r="267" spans="2:18"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</row>
    <row r="268" spans="2:9">
      <c r="B268" s="138"/>
      <c r="C268" s="138"/>
      <c r="D268" s="138"/>
      <c r="E268" s="138"/>
      <c r="F268" s="138"/>
      <c r="G268" s="138"/>
      <c r="H268" s="138"/>
      <c r="I268" s="138"/>
    </row>
    <row r="269" spans="2:9">
      <c r="B269" s="138"/>
      <c r="C269" s="138"/>
      <c r="D269" s="138"/>
      <c r="E269" s="138"/>
      <c r="F269" s="138"/>
      <c r="G269" s="138"/>
      <c r="H269" s="138"/>
      <c r="I269" s="138"/>
    </row>
    <row r="270" spans="2:9">
      <c r="B270" s="138"/>
      <c r="C270" s="138"/>
      <c r="D270" s="138"/>
      <c r="E270" s="138"/>
      <c r="F270" s="138"/>
      <c r="G270" s="138"/>
      <c r="H270" s="138"/>
      <c r="I270" s="138"/>
    </row>
    <row r="271" spans="2:9">
      <c r="B271" s="138"/>
      <c r="C271" s="138"/>
      <c r="D271" s="138"/>
      <c r="E271" s="138"/>
      <c r="F271" s="138"/>
      <c r="G271" s="138"/>
      <c r="H271" s="138"/>
      <c r="I271" s="138"/>
    </row>
    <row r="272" spans="2:9">
      <c r="B272" s="138"/>
      <c r="C272" s="138"/>
      <c r="D272" s="138"/>
      <c r="E272" s="138"/>
      <c r="F272" s="138"/>
      <c r="G272" s="138"/>
      <c r="H272" s="138"/>
      <c r="I272" s="138"/>
    </row>
    <row r="273" spans="2:9">
      <c r="B273" s="138"/>
      <c r="C273" s="138"/>
      <c r="D273" s="138"/>
      <c r="E273" s="138"/>
      <c r="F273" s="138"/>
      <c r="G273" s="138"/>
      <c r="H273" s="138"/>
      <c r="I273" s="138"/>
    </row>
    <row r="274" spans="2:9">
      <c r="B274" s="138"/>
      <c r="C274" s="138"/>
      <c r="D274" s="138"/>
      <c r="E274" s="138"/>
      <c r="F274" s="138"/>
      <c r="G274" s="138"/>
      <c r="H274" s="138"/>
      <c r="I274" s="138"/>
    </row>
    <row r="275" spans="2:9">
      <c r="B275" s="138"/>
      <c r="C275" s="138"/>
      <c r="D275" s="138"/>
      <c r="E275" s="138"/>
      <c r="F275" s="138"/>
      <c r="G275" s="138"/>
      <c r="H275" s="138"/>
      <c r="I275" s="138"/>
    </row>
    <row r="276" spans="2:9">
      <c r="B276" s="138"/>
      <c r="C276" s="138"/>
      <c r="D276" s="138"/>
      <c r="E276" s="138"/>
      <c r="F276" s="138"/>
      <c r="G276" s="138"/>
      <c r="H276" s="138"/>
      <c r="I276" s="138"/>
    </row>
    <row r="277" spans="2:9">
      <c r="B277" s="138"/>
      <c r="C277" s="138"/>
      <c r="D277" s="138"/>
      <c r="E277" s="138"/>
      <c r="F277" s="138"/>
      <c r="G277" s="138"/>
      <c r="H277" s="138"/>
      <c r="I277" s="138"/>
    </row>
    <row r="278" spans="2:9">
      <c r="B278" s="138"/>
      <c r="C278" s="138"/>
      <c r="D278" s="138"/>
      <c r="E278" s="138"/>
      <c r="F278" s="138"/>
      <c r="G278" s="138"/>
      <c r="H278" s="138"/>
      <c r="I278" s="138"/>
    </row>
    <row r="279" spans="2:9">
      <c r="B279" s="138"/>
      <c r="C279" s="138"/>
      <c r="D279" s="138"/>
      <c r="E279" s="138"/>
      <c r="F279" s="138"/>
      <c r="G279" s="138"/>
      <c r="H279" s="138"/>
      <c r="I279" s="138"/>
    </row>
    <row r="280" spans="2:9">
      <c r="B280" s="138"/>
      <c r="C280" s="138"/>
      <c r="D280" s="138"/>
      <c r="E280" s="138"/>
      <c r="F280" s="138"/>
      <c r="G280" s="138"/>
      <c r="H280" s="138"/>
      <c r="I280" s="138"/>
    </row>
    <row r="281" spans="2:9">
      <c r="B281" s="138"/>
      <c r="C281" s="138"/>
      <c r="D281" s="138"/>
      <c r="E281" s="138"/>
      <c r="F281" s="138"/>
      <c r="G281" s="138"/>
      <c r="H281" s="138"/>
      <c r="I281" s="138"/>
    </row>
    <row r="282" spans="2:9">
      <c r="B282" s="138"/>
      <c r="C282" s="138"/>
      <c r="D282" s="138"/>
      <c r="E282" s="138"/>
      <c r="F282" s="138"/>
      <c r="G282" s="138"/>
      <c r="H282" s="138"/>
      <c r="I282" s="138"/>
    </row>
    <row r="283" spans="2:9">
      <c r="B283" s="138"/>
      <c r="C283" s="138"/>
      <c r="D283" s="138"/>
      <c r="E283" s="138"/>
      <c r="F283" s="138"/>
      <c r="G283" s="138"/>
      <c r="H283" s="138"/>
      <c r="I283" s="138"/>
    </row>
    <row r="284" spans="2:9">
      <c r="B284" s="138"/>
      <c r="C284" s="138"/>
      <c r="D284" s="138"/>
      <c r="E284" s="138"/>
      <c r="F284" s="138"/>
      <c r="G284" s="138"/>
      <c r="H284" s="138"/>
      <c r="I284" s="138"/>
    </row>
    <row r="285" spans="2:9">
      <c r="B285" s="138"/>
      <c r="C285" s="138"/>
      <c r="D285" s="138"/>
      <c r="E285" s="138"/>
      <c r="F285" s="138"/>
      <c r="G285" s="138"/>
      <c r="H285" s="138"/>
      <c r="I285" s="138"/>
    </row>
    <row r="286" spans="2:9">
      <c r="B286" s="138"/>
      <c r="C286" s="138"/>
      <c r="D286" s="138"/>
      <c r="E286" s="138"/>
      <c r="F286" s="138"/>
      <c r="G286" s="138"/>
      <c r="H286" s="138"/>
      <c r="I286" s="138"/>
    </row>
    <row r="287" spans="2:9">
      <c r="B287" s="138"/>
      <c r="C287" s="138"/>
      <c r="D287" s="138"/>
      <c r="E287" s="138"/>
      <c r="F287" s="138"/>
      <c r="G287" s="138"/>
      <c r="H287" s="138"/>
      <c r="I287" s="138"/>
    </row>
    <row r="288" spans="2:9">
      <c r="B288" s="138"/>
      <c r="C288" s="138"/>
      <c r="D288" s="138"/>
      <c r="E288" s="138"/>
      <c r="F288" s="138"/>
      <c r="G288" s="138"/>
      <c r="H288" s="138"/>
      <c r="I288" s="138"/>
    </row>
    <row r="289" spans="2:9">
      <c r="B289" s="138"/>
      <c r="C289" s="138"/>
      <c r="D289" s="138"/>
      <c r="E289" s="138"/>
      <c r="F289" s="138"/>
      <c r="G289" s="138"/>
      <c r="H289" s="138"/>
      <c r="I289" s="138"/>
    </row>
    <row r="290" spans="2:9">
      <c r="B290" s="138"/>
      <c r="C290" s="138"/>
      <c r="D290" s="138"/>
      <c r="E290" s="138"/>
      <c r="F290" s="138"/>
      <c r="G290" s="138"/>
      <c r="H290" s="138"/>
      <c r="I290" s="138"/>
    </row>
    <row r="291" spans="2:9">
      <c r="B291" s="138"/>
      <c r="C291" s="138"/>
      <c r="D291" s="138"/>
      <c r="E291" s="138"/>
      <c r="F291" s="138"/>
      <c r="G291" s="138"/>
      <c r="H291" s="138"/>
      <c r="I291" s="138"/>
    </row>
    <row r="292" spans="2:9">
      <c r="B292" s="138"/>
      <c r="C292" s="138"/>
      <c r="D292" s="138"/>
      <c r="E292" s="138"/>
      <c r="F292" s="138"/>
      <c r="G292" s="138"/>
      <c r="H292" s="138"/>
      <c r="I292" s="138"/>
    </row>
    <row r="293" spans="2:9">
      <c r="B293" s="138"/>
      <c r="C293" s="138"/>
      <c r="D293" s="138"/>
      <c r="E293" s="138"/>
      <c r="F293" s="138"/>
      <c r="G293" s="138"/>
      <c r="H293" s="138"/>
      <c r="I293" s="138"/>
    </row>
    <row r="294" spans="2:9">
      <c r="B294" s="138"/>
      <c r="C294" s="138"/>
      <c r="D294" s="138"/>
      <c r="E294" s="138"/>
      <c r="F294" s="138"/>
      <c r="G294" s="138"/>
      <c r="H294" s="138"/>
      <c r="I294" s="138"/>
    </row>
    <row r="295" spans="2:9">
      <c r="B295" s="138"/>
      <c r="C295" s="138"/>
      <c r="D295" s="138"/>
      <c r="E295" s="138"/>
      <c r="F295" s="138"/>
      <c r="G295" s="138"/>
      <c r="H295" s="138"/>
      <c r="I295" s="138"/>
    </row>
    <row r="296" spans="2:9">
      <c r="B296" s="138"/>
      <c r="C296" s="138"/>
      <c r="D296" s="138"/>
      <c r="E296" s="138"/>
      <c r="F296" s="138"/>
      <c r="G296" s="138"/>
      <c r="H296" s="138"/>
      <c r="I296" s="138"/>
    </row>
    <row r="297" spans="2:9">
      <c r="B297" s="138"/>
      <c r="C297" s="138"/>
      <c r="D297" s="138"/>
      <c r="E297" s="138"/>
      <c r="F297" s="138"/>
      <c r="G297" s="138"/>
      <c r="H297" s="138"/>
      <c r="I297" s="138"/>
    </row>
    <row r="298" spans="2:9">
      <c r="B298" s="138"/>
      <c r="C298" s="138"/>
      <c r="D298" s="138"/>
      <c r="E298" s="138"/>
      <c r="F298" s="138"/>
      <c r="G298" s="138"/>
      <c r="H298" s="138"/>
      <c r="I298" s="138"/>
    </row>
    <row r="299" spans="2:9">
      <c r="B299" s="138"/>
      <c r="C299" s="138"/>
      <c r="D299" s="138"/>
      <c r="E299" s="138"/>
      <c r="F299" s="138"/>
      <c r="G299" s="138"/>
      <c r="H299" s="138"/>
      <c r="I299" s="138"/>
    </row>
    <row r="300" spans="2:9">
      <c r="B300" s="138"/>
      <c r="C300" s="138"/>
      <c r="D300" s="138"/>
      <c r="E300" s="138"/>
      <c r="F300" s="138"/>
      <c r="G300" s="138"/>
      <c r="H300" s="138"/>
      <c r="I300" s="138"/>
    </row>
    <row r="301" spans="2:9">
      <c r="B301" s="138"/>
      <c r="C301" s="138"/>
      <c r="D301" s="138"/>
      <c r="E301" s="138"/>
      <c r="F301" s="138"/>
      <c r="G301" s="138"/>
      <c r="H301" s="138"/>
      <c r="I301" s="138"/>
    </row>
    <row r="302" spans="2:9">
      <c r="B302" s="138"/>
      <c r="C302" s="138"/>
      <c r="D302" s="138"/>
      <c r="E302" s="138"/>
      <c r="F302" s="138"/>
      <c r="G302" s="138"/>
      <c r="H302" s="138"/>
      <c r="I302" s="138"/>
    </row>
    <row r="303" spans="2:9">
      <c r="B303" s="138"/>
      <c r="C303" s="138"/>
      <c r="D303" s="138"/>
      <c r="E303" s="138"/>
      <c r="F303" s="138"/>
      <c r="G303" s="138"/>
      <c r="H303" s="138"/>
      <c r="I303" s="138"/>
    </row>
    <row r="304" spans="2:9">
      <c r="B304" s="138"/>
      <c r="C304" s="138"/>
      <c r="D304" s="138"/>
      <c r="E304" s="138"/>
      <c r="F304" s="138"/>
      <c r="G304" s="138"/>
      <c r="H304" s="138"/>
      <c r="I304" s="138"/>
    </row>
    <row r="305" spans="2:9">
      <c r="B305" s="138"/>
      <c r="C305" s="138"/>
      <c r="D305" s="138"/>
      <c r="E305" s="138"/>
      <c r="F305" s="138"/>
      <c r="G305" s="138"/>
      <c r="H305" s="138"/>
      <c r="I305" s="138"/>
    </row>
    <row r="306" spans="2:9">
      <c r="B306" s="138"/>
      <c r="C306" s="138"/>
      <c r="D306" s="138"/>
      <c r="E306" s="138"/>
      <c r="F306" s="138"/>
      <c r="G306" s="138"/>
      <c r="H306" s="138"/>
      <c r="I306" s="138"/>
    </row>
    <row r="307" spans="2:9">
      <c r="B307" s="138"/>
      <c r="C307" s="138"/>
      <c r="D307" s="138"/>
      <c r="E307" s="138"/>
      <c r="F307" s="138"/>
      <c r="G307" s="138"/>
      <c r="H307" s="138"/>
      <c r="I307" s="138"/>
    </row>
    <row r="308" spans="2:9">
      <c r="B308" s="138"/>
      <c r="C308" s="138"/>
      <c r="D308" s="138"/>
      <c r="E308" s="138"/>
      <c r="F308" s="138"/>
      <c r="G308" s="138"/>
      <c r="H308" s="138"/>
      <c r="I308" s="138"/>
    </row>
    <row r="309" spans="2:9">
      <c r="B309" s="138"/>
      <c r="C309" s="138"/>
      <c r="D309" s="138"/>
      <c r="E309" s="138"/>
      <c r="F309" s="138"/>
      <c r="G309" s="138"/>
      <c r="H309" s="138"/>
      <c r="I309" s="138"/>
    </row>
    <row r="310" spans="2:9">
      <c r="B310" s="138"/>
      <c r="C310" s="138"/>
      <c r="D310" s="138"/>
      <c r="E310" s="138"/>
      <c r="F310" s="138"/>
      <c r="G310" s="138"/>
      <c r="H310" s="138"/>
      <c r="I310" s="138"/>
    </row>
    <row r="311" spans="2:9">
      <c r="B311" s="138"/>
      <c r="C311" s="138"/>
      <c r="D311" s="138"/>
      <c r="E311" s="138"/>
      <c r="F311" s="138"/>
      <c r="G311" s="138"/>
      <c r="H311" s="138"/>
      <c r="I311" s="138"/>
    </row>
    <row r="312" spans="2:9">
      <c r="B312" s="138"/>
      <c r="C312" s="138"/>
      <c r="D312" s="138"/>
      <c r="E312" s="138"/>
      <c r="F312" s="138"/>
      <c r="G312" s="138"/>
      <c r="H312" s="138"/>
      <c r="I312" s="138"/>
    </row>
    <row r="313" spans="2:9">
      <c r="B313" s="138"/>
      <c r="C313" s="138"/>
      <c r="D313" s="138"/>
      <c r="E313" s="138"/>
      <c r="F313" s="138"/>
      <c r="G313" s="138"/>
      <c r="H313" s="138"/>
      <c r="I313" s="138"/>
    </row>
    <row r="314" spans="2:9">
      <c r="B314" s="138"/>
      <c r="C314" s="138"/>
      <c r="D314" s="138"/>
      <c r="E314" s="138"/>
      <c r="F314" s="138"/>
      <c r="G314" s="138"/>
      <c r="H314" s="138"/>
      <c r="I314" s="138"/>
    </row>
    <row r="315" spans="2:9">
      <c r="B315" s="138"/>
      <c r="C315" s="138"/>
      <c r="D315" s="138"/>
      <c r="E315" s="138"/>
      <c r="F315" s="138"/>
      <c r="G315" s="138"/>
      <c r="H315" s="138"/>
      <c r="I315" s="138"/>
    </row>
    <row r="316" spans="2:9">
      <c r="B316" s="138"/>
      <c r="C316" s="138"/>
      <c r="D316" s="138"/>
      <c r="E316" s="138"/>
      <c r="F316" s="138"/>
      <c r="G316" s="138"/>
      <c r="H316" s="138"/>
      <c r="I316" s="138"/>
    </row>
    <row r="317" spans="2:9">
      <c r="B317" s="138"/>
      <c r="C317" s="138"/>
      <c r="D317" s="138"/>
      <c r="E317" s="138"/>
      <c r="F317" s="138"/>
      <c r="G317" s="138"/>
      <c r="H317" s="138"/>
      <c r="I317" s="138"/>
    </row>
    <row r="318" spans="2:9">
      <c r="B318" s="138"/>
      <c r="C318" s="138"/>
      <c r="D318" s="138"/>
      <c r="E318" s="138"/>
      <c r="F318" s="138"/>
      <c r="G318" s="138"/>
      <c r="H318" s="138"/>
      <c r="I318" s="138"/>
    </row>
    <row r="319" spans="2:9">
      <c r="B319" s="138"/>
      <c r="C319" s="138"/>
      <c r="D319" s="138"/>
      <c r="E319" s="138"/>
      <c r="F319" s="138"/>
      <c r="G319" s="138"/>
      <c r="H319" s="138"/>
      <c r="I319" s="138"/>
    </row>
    <row r="320" spans="2:9">
      <c r="B320" s="138"/>
      <c r="C320" s="138"/>
      <c r="D320" s="138"/>
      <c r="E320" s="138"/>
      <c r="F320" s="138"/>
      <c r="G320" s="138"/>
      <c r="H320" s="138"/>
      <c r="I320" s="138"/>
    </row>
    <row r="321" spans="2:9">
      <c r="B321" s="138"/>
      <c r="C321" s="138"/>
      <c r="D321" s="138"/>
      <c r="E321" s="138"/>
      <c r="F321" s="138"/>
      <c r="G321" s="138"/>
      <c r="H321" s="138"/>
      <c r="I321" s="138"/>
    </row>
    <row r="322" spans="2:9">
      <c r="B322" s="138"/>
      <c r="C322" s="138"/>
      <c r="D322" s="138"/>
      <c r="E322" s="138"/>
      <c r="F322" s="138"/>
      <c r="G322" s="138"/>
      <c r="H322" s="138"/>
      <c r="I322" s="138"/>
    </row>
    <row r="323" spans="2:9">
      <c r="B323" s="138"/>
      <c r="C323" s="138"/>
      <c r="D323" s="138"/>
      <c r="E323" s="138"/>
      <c r="F323" s="138"/>
      <c r="G323" s="138"/>
      <c r="H323" s="138"/>
      <c r="I323" s="138"/>
    </row>
    <row r="324" spans="2:9">
      <c r="B324" s="138"/>
      <c r="C324" s="138"/>
      <c r="D324" s="138"/>
      <c r="E324" s="138"/>
      <c r="F324" s="138"/>
      <c r="G324" s="138"/>
      <c r="H324" s="138"/>
      <c r="I324" s="138"/>
    </row>
    <row r="325" spans="2:9">
      <c r="B325" s="138"/>
      <c r="C325" s="138"/>
      <c r="D325" s="138"/>
      <c r="E325" s="138"/>
      <c r="F325" s="138"/>
      <c r="G325" s="138"/>
      <c r="H325" s="138"/>
      <c r="I325" s="138"/>
    </row>
    <row r="326" spans="2:9">
      <c r="B326" s="138"/>
      <c r="C326" s="138"/>
      <c r="D326" s="138"/>
      <c r="E326" s="138"/>
      <c r="F326" s="138"/>
      <c r="G326" s="138"/>
      <c r="H326" s="138"/>
      <c r="I326" s="138"/>
    </row>
    <row r="327" spans="2:9">
      <c r="B327" s="138"/>
      <c r="C327" s="138"/>
      <c r="D327" s="138"/>
      <c r="E327" s="138"/>
      <c r="F327" s="138"/>
      <c r="G327" s="138"/>
      <c r="H327" s="138"/>
      <c r="I327" s="138"/>
    </row>
    <row r="328" spans="2:9">
      <c r="B328" s="138"/>
      <c r="C328" s="138"/>
      <c r="D328" s="138"/>
      <c r="E328" s="138"/>
      <c r="F328" s="138"/>
      <c r="G328" s="138"/>
      <c r="H328" s="138"/>
      <c r="I328" s="138"/>
    </row>
    <row r="329" spans="2:9">
      <c r="B329" s="138"/>
      <c r="C329" s="138"/>
      <c r="D329" s="138"/>
      <c r="E329" s="138"/>
      <c r="F329" s="138"/>
      <c r="G329" s="138"/>
      <c r="H329" s="138"/>
      <c r="I329" s="138"/>
    </row>
    <row r="330" spans="2:9">
      <c r="B330" s="138"/>
      <c r="C330" s="138"/>
      <c r="D330" s="138"/>
      <c r="E330" s="138"/>
      <c r="F330" s="138"/>
      <c r="G330" s="138"/>
      <c r="H330" s="138"/>
      <c r="I330" s="138"/>
    </row>
    <row r="331" spans="2:9">
      <c r="B331" s="138"/>
      <c r="C331" s="138"/>
      <c r="D331" s="138"/>
      <c r="E331" s="138"/>
      <c r="F331" s="138"/>
      <c r="G331" s="138"/>
      <c r="H331" s="138"/>
      <c r="I331" s="138"/>
    </row>
    <row r="332" spans="2:9">
      <c r="B332" s="138"/>
      <c r="C332" s="138"/>
      <c r="D332" s="138"/>
      <c r="E332" s="138"/>
      <c r="F332" s="138"/>
      <c r="G332" s="138"/>
      <c r="H332" s="138"/>
      <c r="I332" s="138"/>
    </row>
    <row r="333" spans="2:9">
      <c r="B333" s="138"/>
      <c r="C333" s="138"/>
      <c r="D333" s="138"/>
      <c r="E333" s="138"/>
      <c r="F333" s="138"/>
      <c r="G333" s="138"/>
      <c r="H333" s="138"/>
      <c r="I333" s="138"/>
    </row>
    <row r="334" spans="2:9">
      <c r="B334" s="138"/>
      <c r="C334" s="138"/>
      <c r="D334" s="138"/>
      <c r="E334" s="138"/>
      <c r="F334" s="138"/>
      <c r="G334" s="138"/>
      <c r="H334" s="138"/>
      <c r="I334" s="138"/>
    </row>
    <row r="335" spans="2:9">
      <c r="B335" s="138"/>
      <c r="C335" s="138"/>
      <c r="D335" s="138"/>
      <c r="E335" s="138"/>
      <c r="F335" s="138"/>
      <c r="G335" s="138"/>
      <c r="H335" s="138"/>
      <c r="I335" s="138"/>
    </row>
    <row r="336" spans="2:9">
      <c r="B336" s="138"/>
      <c r="C336" s="138"/>
      <c r="D336" s="138"/>
      <c r="E336" s="138"/>
      <c r="F336" s="138"/>
      <c r="G336" s="138"/>
      <c r="H336" s="138"/>
      <c r="I336" s="138"/>
    </row>
    <row r="337" spans="2:9">
      <c r="B337" s="138"/>
      <c r="C337" s="138"/>
      <c r="D337" s="138"/>
      <c r="E337" s="138"/>
      <c r="F337" s="138"/>
      <c r="G337" s="138"/>
      <c r="H337" s="138"/>
      <c r="I337" s="138"/>
    </row>
    <row r="338" spans="2:9">
      <c r="B338" s="138"/>
      <c r="C338" s="138"/>
      <c r="D338" s="138"/>
      <c r="E338" s="138"/>
      <c r="F338" s="138"/>
      <c r="G338" s="138"/>
      <c r="H338" s="138"/>
      <c r="I338" s="138"/>
    </row>
    <row r="339" spans="2:9">
      <c r="B339" s="138"/>
      <c r="C339" s="138"/>
      <c r="D339" s="138"/>
      <c r="E339" s="138"/>
      <c r="F339" s="138"/>
      <c r="G339" s="138"/>
      <c r="H339" s="138"/>
      <c r="I339" s="138"/>
    </row>
    <row r="340" spans="2:9">
      <c r="B340" s="138"/>
      <c r="C340" s="138"/>
      <c r="D340" s="138"/>
      <c r="E340" s="138"/>
      <c r="F340" s="138"/>
      <c r="G340" s="138"/>
      <c r="H340" s="138"/>
      <c r="I340" s="138"/>
    </row>
    <row r="341" spans="2:9">
      <c r="B341" s="138"/>
      <c r="C341" s="138"/>
      <c r="D341" s="138"/>
      <c r="E341" s="138"/>
      <c r="F341" s="138"/>
      <c r="G341" s="138"/>
      <c r="H341" s="138"/>
      <c r="I341" s="138"/>
    </row>
    <row r="342" spans="2:9">
      <c r="B342" s="138"/>
      <c r="C342" s="138"/>
      <c r="D342" s="138"/>
      <c r="E342" s="138"/>
      <c r="F342" s="138"/>
      <c r="G342" s="138"/>
      <c r="H342" s="138"/>
      <c r="I342" s="138"/>
    </row>
    <row r="343" spans="2:9">
      <c r="B343" s="138"/>
      <c r="C343" s="138"/>
      <c r="D343" s="138"/>
      <c r="E343" s="138"/>
      <c r="F343" s="138"/>
      <c r="G343" s="138"/>
      <c r="H343" s="138"/>
      <c r="I343" s="138"/>
    </row>
    <row r="344" spans="2:9">
      <c r="B344" s="138"/>
      <c r="C344" s="138"/>
      <c r="D344" s="138"/>
      <c r="E344" s="138"/>
      <c r="F344" s="138"/>
      <c r="G344" s="138"/>
      <c r="H344" s="138"/>
      <c r="I344" s="138"/>
    </row>
    <row r="345" spans="2:9">
      <c r="B345" s="138"/>
      <c r="C345" s="138"/>
      <c r="D345" s="138"/>
      <c r="E345" s="138"/>
      <c r="F345" s="138"/>
      <c r="G345" s="138"/>
      <c r="H345" s="138"/>
      <c r="I345" s="138"/>
    </row>
    <row r="346" spans="2:9">
      <c r="B346" s="138"/>
      <c r="C346" s="138"/>
      <c r="D346" s="138"/>
      <c r="E346" s="138"/>
      <c r="F346" s="138"/>
      <c r="G346" s="138"/>
      <c r="H346" s="138"/>
      <c r="I346" s="138"/>
    </row>
    <row r="347" spans="2:9">
      <c r="B347" s="138"/>
      <c r="C347" s="138"/>
      <c r="D347" s="138"/>
      <c r="E347" s="138"/>
      <c r="F347" s="138"/>
      <c r="G347" s="138"/>
      <c r="H347" s="138"/>
      <c r="I347" s="138"/>
    </row>
    <row r="348" spans="2:9">
      <c r="B348" s="138"/>
      <c r="C348" s="138"/>
      <c r="D348" s="138"/>
      <c r="E348" s="138"/>
      <c r="F348" s="138"/>
      <c r="G348" s="138"/>
      <c r="H348" s="138"/>
      <c r="I348" s="138"/>
    </row>
    <row r="349" spans="2:9">
      <c r="B349" s="138"/>
      <c r="C349" s="138"/>
      <c r="D349" s="138"/>
      <c r="E349" s="138"/>
      <c r="F349" s="138"/>
      <c r="G349" s="138"/>
      <c r="H349" s="138"/>
      <c r="I349" s="138"/>
    </row>
    <row r="350" spans="2:9">
      <c r="B350" s="138"/>
      <c r="C350" s="138"/>
      <c r="D350" s="138"/>
      <c r="E350" s="138"/>
      <c r="F350" s="138"/>
      <c r="G350" s="138"/>
      <c r="H350" s="138"/>
      <c r="I350" s="138"/>
    </row>
    <row r="351" spans="2:9">
      <c r="B351" s="138"/>
      <c r="C351" s="138"/>
      <c r="D351" s="138"/>
      <c r="E351" s="138"/>
      <c r="F351" s="138"/>
      <c r="G351" s="138"/>
      <c r="H351" s="138"/>
      <c r="I351" s="138"/>
    </row>
    <row r="352" spans="2:9">
      <c r="B352" s="138"/>
      <c r="C352" s="138"/>
      <c r="D352" s="138"/>
      <c r="E352" s="138"/>
      <c r="F352" s="138"/>
      <c r="G352" s="138"/>
      <c r="H352" s="138"/>
      <c r="I352" s="138"/>
    </row>
    <row r="353" spans="2:9">
      <c r="B353" s="138"/>
      <c r="C353" s="138"/>
      <c r="D353" s="138"/>
      <c r="E353" s="138"/>
      <c r="F353" s="138"/>
      <c r="G353" s="138"/>
      <c r="H353" s="138"/>
      <c r="I353" s="138"/>
    </row>
    <row r="354" spans="2:9">
      <c r="B354" s="138"/>
      <c r="C354" s="138"/>
      <c r="D354" s="138"/>
      <c r="E354" s="138"/>
      <c r="F354" s="138"/>
      <c r="G354" s="138"/>
      <c r="H354" s="138"/>
      <c r="I354" s="138"/>
    </row>
    <row r="355" spans="2:9">
      <c r="B355" s="138"/>
      <c r="C355" s="138"/>
      <c r="D355" s="138"/>
      <c r="E355" s="138"/>
      <c r="F355" s="138"/>
      <c r="G355" s="138"/>
      <c r="H355" s="138"/>
      <c r="I355" s="138"/>
    </row>
    <row r="356" spans="2:9">
      <c r="B356" s="138"/>
      <c r="C356" s="138"/>
      <c r="D356" s="138"/>
      <c r="E356" s="138"/>
      <c r="F356" s="138"/>
      <c r="G356" s="138"/>
      <c r="H356" s="138"/>
      <c r="I356" s="138"/>
    </row>
    <row r="357" spans="2:9">
      <c r="B357" s="138"/>
      <c r="C357" s="138"/>
      <c r="D357" s="138"/>
      <c r="E357" s="138"/>
      <c r="F357" s="138"/>
      <c r="G357" s="138"/>
      <c r="H357" s="138"/>
      <c r="I357" s="138"/>
    </row>
    <row r="358" spans="2:9">
      <c r="B358" s="138"/>
      <c r="C358" s="138"/>
      <c r="D358" s="138"/>
      <c r="E358" s="138"/>
      <c r="F358" s="138"/>
      <c r="G358" s="138"/>
      <c r="H358" s="138"/>
      <c r="I358" s="138"/>
    </row>
    <row r="359" spans="2:9">
      <c r="B359" s="138"/>
      <c r="C359" s="138"/>
      <c r="D359" s="138"/>
      <c r="E359" s="138"/>
      <c r="F359" s="138"/>
      <c r="G359" s="138"/>
      <c r="H359" s="138"/>
      <c r="I359" s="138"/>
    </row>
    <row r="360" spans="2:9">
      <c r="B360" s="138"/>
      <c r="C360" s="138"/>
      <c r="D360" s="138"/>
      <c r="E360" s="138"/>
      <c r="F360" s="138"/>
      <c r="G360" s="138"/>
      <c r="H360" s="138"/>
      <c r="I360" s="138"/>
    </row>
    <row r="361" spans="2:9">
      <c r="B361" s="138"/>
      <c r="C361" s="138"/>
      <c r="D361" s="138"/>
      <c r="E361" s="138"/>
      <c r="F361" s="138"/>
      <c r="G361" s="138"/>
      <c r="H361" s="138"/>
      <c r="I361" s="138"/>
    </row>
    <row r="362" spans="2:9">
      <c r="B362" s="138"/>
      <c r="C362" s="138"/>
      <c r="D362" s="138"/>
      <c r="E362" s="138"/>
      <c r="F362" s="138"/>
      <c r="G362" s="138"/>
      <c r="H362" s="138"/>
      <c r="I362" s="138"/>
    </row>
    <row r="363" spans="2:9">
      <c r="B363" s="138"/>
      <c r="C363" s="138"/>
      <c r="D363" s="138"/>
      <c r="E363" s="138"/>
      <c r="F363" s="138"/>
      <c r="G363" s="138"/>
      <c r="H363" s="138"/>
      <c r="I363" s="138"/>
    </row>
    <row r="364" spans="2:9">
      <c r="B364" s="138"/>
      <c r="C364" s="138"/>
      <c r="D364" s="138"/>
      <c r="E364" s="138"/>
      <c r="F364" s="138"/>
      <c r="G364" s="138"/>
      <c r="H364" s="138"/>
      <c r="I364" s="138"/>
    </row>
    <row r="365" spans="2:9">
      <c r="B365" s="138"/>
      <c r="C365" s="138"/>
      <c r="D365" s="138"/>
      <c r="E365" s="138"/>
      <c r="F365" s="138"/>
      <c r="G365" s="138"/>
      <c r="H365" s="138"/>
      <c r="I365" s="138"/>
    </row>
    <row r="366" spans="2:9">
      <c r="B366" s="138"/>
      <c r="C366" s="138"/>
      <c r="D366" s="138"/>
      <c r="E366" s="138"/>
      <c r="F366" s="138"/>
      <c r="G366" s="138"/>
      <c r="H366" s="138"/>
      <c r="I366" s="138"/>
    </row>
    <row r="367" spans="2:9">
      <c r="B367" s="138"/>
      <c r="C367" s="138"/>
      <c r="D367" s="138"/>
      <c r="E367" s="138"/>
      <c r="F367" s="138"/>
      <c r="G367" s="138"/>
      <c r="H367" s="138"/>
      <c r="I367" s="138"/>
    </row>
    <row r="368" spans="2:9">
      <c r="B368" s="138"/>
      <c r="C368" s="138"/>
      <c r="D368" s="138"/>
      <c r="E368" s="138"/>
      <c r="F368" s="138"/>
      <c r="G368" s="138"/>
      <c r="H368" s="138"/>
      <c r="I368" s="138"/>
    </row>
  </sheetData>
  <sortState ref="B43:B53">
    <sortCondition ref="B43"/>
  </sortState>
  <pageMargins left="0.31496062992126" right="0.31496062992126" top="0.748031496062992" bottom="0.748031496062992" header="0.31496062992126" footer="0.31496062992126"/>
  <pageSetup paperSize="9" scale="48" orientation="landscape"/>
  <headerFooter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K136"/>
  <sheetViews>
    <sheetView showGridLines="0" zoomScale="85" zoomScaleNormal="85" workbookViewId="0">
      <selection activeCell="G12" sqref="G12:K12"/>
    </sheetView>
  </sheetViews>
  <sheetFormatPr defaultColWidth="0" defaultRowHeight="15"/>
  <cols>
    <col min="1" max="1" width="2.71428571428571" customWidth="1"/>
    <col min="2" max="11" width="23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673</v>
      </c>
      <c r="B12" s="21"/>
      <c r="C12" s="21"/>
      <c r="D12" s="21"/>
      <c r="E12" s="21"/>
      <c r="F12" s="22"/>
      <c r="G12" s="20" t="s">
        <v>674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 t="s">
        <v>647</v>
      </c>
      <c r="H26" s="52"/>
      <c r="I26" s="30"/>
      <c r="J26" s="30"/>
      <c r="K26" s="31"/>
    </row>
    <row r="27" ht="23.25" customHeight="1" spans="1:11">
      <c r="A27" s="35" t="s">
        <v>647</v>
      </c>
      <c r="B27" s="54"/>
      <c r="C27" s="55"/>
      <c r="D27" s="56"/>
      <c r="E27" s="56"/>
      <c r="F27" s="57"/>
      <c r="G27" s="35" t="s">
        <v>675</v>
      </c>
      <c r="H27" s="58"/>
      <c r="I27" s="62"/>
      <c r="J27" s="62"/>
      <c r="K27" s="63"/>
    </row>
    <row r="28" ht="50.1" customHeight="1" spans="1:11">
      <c r="A28" s="20" t="s">
        <v>676</v>
      </c>
      <c r="B28" s="21"/>
      <c r="C28" s="21"/>
      <c r="D28" s="21"/>
      <c r="E28" s="21"/>
      <c r="F28" s="22"/>
      <c r="G28" s="20" t="s">
        <v>677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344" t="s">
        <v>647</v>
      </c>
      <c r="B43" s="54"/>
      <c r="C43" s="55"/>
      <c r="D43" s="56"/>
      <c r="E43" s="56"/>
      <c r="F43" s="57"/>
      <c r="G43" s="344" t="s">
        <v>647</v>
      </c>
      <c r="H43" s="58"/>
      <c r="I43" s="62"/>
      <c r="J43" s="62"/>
      <c r="K43" s="63"/>
    </row>
    <row r="44" ht="23.25" customHeight="1" spans="1:11">
      <c r="A44" s="13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23.25" customHeight="1" spans="2:11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AH364"/>
  <sheetViews>
    <sheetView showGridLines="0" zoomScale="85" zoomScaleNormal="85" workbookViewId="0">
      <selection activeCell="B13" sqref="B13:B14"/>
    </sheetView>
  </sheetViews>
  <sheetFormatPr defaultColWidth="9.14285714285714" defaultRowHeight="15"/>
  <cols>
    <col min="1" max="1" width="2.71428571428571" customWidth="1"/>
    <col min="2" max="2" width="35" customWidth="1"/>
    <col min="3" max="24" width="9.71428571428571" customWidth="1"/>
    <col min="25" max="26" width="9.14285714285714" customWidth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5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5"/>
    </row>
    <row r="4" customHeight="1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05"/>
    </row>
    <row r="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9"/>
    </row>
    <row r="11" ht="23.25" customHeight="1"/>
    <row r="12" s="65" customFormat="1" ht="23.25" customHeight="1" spans="1:30">
      <c r="A12"/>
      <c r="B12" s="66" t="s">
        <v>678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162"/>
      <c r="T12" s="162"/>
      <c r="U12" s="162"/>
      <c r="V12" s="162"/>
      <c r="W12" s="30"/>
      <c r="X12" s="30"/>
      <c r="Y12" s="30"/>
      <c r="Z12" s="30"/>
      <c r="AA12" s="30"/>
      <c r="AB12" s="30"/>
      <c r="AC12" s="30"/>
      <c r="AD12" s="30"/>
    </row>
    <row r="13" s="65" customFormat="1" ht="23.25" customHeight="1" spans="1:30">
      <c r="A13"/>
      <c r="B13" s="211" t="s">
        <v>679</v>
      </c>
      <c r="C13" s="212" t="s">
        <v>680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82"/>
      <c r="S13" s="170"/>
      <c r="T13" s="170"/>
      <c r="U13" s="170"/>
      <c r="V13" s="162"/>
      <c r="W13" s="30"/>
      <c r="X13" s="30"/>
      <c r="Y13" s="30"/>
      <c r="Z13" s="30"/>
      <c r="AA13" s="30"/>
      <c r="AB13" s="30"/>
      <c r="AC13" s="30"/>
      <c r="AD13" s="30"/>
    </row>
    <row r="14" s="65" customFormat="1" ht="23.25" customHeight="1" spans="1:30">
      <c r="A14"/>
      <c r="B14" s="200"/>
      <c r="C14" s="214">
        <v>2006</v>
      </c>
      <c r="D14" s="214">
        <v>2007</v>
      </c>
      <c r="E14" s="214">
        <v>2008</v>
      </c>
      <c r="F14" s="214">
        <v>2009</v>
      </c>
      <c r="G14" s="214">
        <v>2010</v>
      </c>
      <c r="H14" s="214">
        <v>2011</v>
      </c>
      <c r="I14" s="214">
        <v>2012</v>
      </c>
      <c r="J14" s="265">
        <v>2013</v>
      </c>
      <c r="K14" s="266">
        <v>2014</v>
      </c>
      <c r="L14" s="266">
        <v>2015</v>
      </c>
      <c r="M14" s="266">
        <v>2016</v>
      </c>
      <c r="N14" s="266">
        <v>2017</v>
      </c>
      <c r="O14" s="267">
        <v>2018</v>
      </c>
      <c r="P14" s="267">
        <v>2019</v>
      </c>
      <c r="Q14" s="283">
        <v>2020</v>
      </c>
      <c r="R14" s="273">
        <v>2021</v>
      </c>
      <c r="S14" s="196"/>
      <c r="T14" s="172"/>
      <c r="U14" s="172"/>
      <c r="V14" s="284"/>
      <c r="W14" s="30"/>
      <c r="X14" s="30"/>
      <c r="Y14" s="30"/>
      <c r="Z14" s="30"/>
      <c r="AA14" s="30"/>
      <c r="AB14" s="30"/>
      <c r="AC14" s="30"/>
      <c r="AD14" s="30"/>
    </row>
    <row r="15" s="65" customFormat="1" ht="23.25" customHeight="1" spans="1:30">
      <c r="A15"/>
      <c r="B15" s="215" t="s">
        <v>681</v>
      </c>
      <c r="C15" s="216" t="s">
        <v>130</v>
      </c>
      <c r="D15" s="216" t="s">
        <v>130</v>
      </c>
      <c r="E15" s="216" t="s">
        <v>130</v>
      </c>
      <c r="F15" s="216" t="s">
        <v>130</v>
      </c>
      <c r="G15" s="216">
        <v>5</v>
      </c>
      <c r="H15" s="216">
        <v>9</v>
      </c>
      <c r="I15" s="216">
        <v>8</v>
      </c>
      <c r="J15" s="216">
        <v>10</v>
      </c>
      <c r="K15" s="268">
        <v>10</v>
      </c>
      <c r="L15" s="268">
        <v>10</v>
      </c>
      <c r="M15" s="269">
        <v>6</v>
      </c>
      <c r="N15" s="269">
        <v>8</v>
      </c>
      <c r="O15" s="270">
        <v>9</v>
      </c>
      <c r="P15" s="271">
        <v>11</v>
      </c>
      <c r="Q15" s="268">
        <v>11</v>
      </c>
      <c r="R15" s="285">
        <v>11</v>
      </c>
      <c r="S15" s="196"/>
      <c r="T15" s="172"/>
      <c r="U15" s="172"/>
      <c r="V15" s="284"/>
      <c r="W15" s="30"/>
      <c r="X15" s="30"/>
      <c r="Y15" s="30"/>
      <c r="Z15" s="30"/>
      <c r="AA15" s="30"/>
      <c r="AB15" s="30"/>
      <c r="AC15" s="30"/>
      <c r="AD15" s="30"/>
    </row>
    <row r="16" s="65" customFormat="1" ht="23.25" customHeight="1" spans="1:30">
      <c r="A16"/>
      <c r="B16" s="217" t="s">
        <v>682</v>
      </c>
      <c r="C16" s="218" t="s">
        <v>130</v>
      </c>
      <c r="D16" s="219" t="s">
        <v>130</v>
      </c>
      <c r="E16" s="219" t="s">
        <v>130</v>
      </c>
      <c r="F16" s="219" t="s">
        <v>130</v>
      </c>
      <c r="G16" s="219">
        <v>2</v>
      </c>
      <c r="H16" s="219">
        <v>2</v>
      </c>
      <c r="I16" s="219">
        <v>2</v>
      </c>
      <c r="J16" s="219">
        <v>2</v>
      </c>
      <c r="K16" s="269">
        <v>1</v>
      </c>
      <c r="L16" s="269">
        <v>1</v>
      </c>
      <c r="M16" s="269">
        <v>1</v>
      </c>
      <c r="N16" s="269">
        <v>0</v>
      </c>
      <c r="O16" s="270">
        <v>0</v>
      </c>
      <c r="P16" s="270">
        <v>1</v>
      </c>
      <c r="Q16" s="269">
        <v>1</v>
      </c>
      <c r="R16" s="286">
        <v>1</v>
      </c>
      <c r="S16" s="87"/>
      <c r="T16" s="87"/>
      <c r="U16" s="87"/>
      <c r="V16" s="162"/>
      <c r="W16" s="30"/>
      <c r="X16" s="30"/>
      <c r="Y16" s="30"/>
      <c r="Z16" s="30"/>
      <c r="AA16" s="30"/>
      <c r="AB16" s="30"/>
      <c r="AC16" s="30"/>
      <c r="AD16" s="30"/>
    </row>
    <row r="17" s="65" customFormat="1" ht="23.25" customHeight="1" spans="1:30">
      <c r="A17"/>
      <c r="B17" s="145" t="s">
        <v>683</v>
      </c>
      <c r="C17" s="218" t="s">
        <v>130</v>
      </c>
      <c r="D17" s="219" t="s">
        <v>130</v>
      </c>
      <c r="E17" s="219" t="s">
        <v>130</v>
      </c>
      <c r="F17" s="219" t="s">
        <v>130</v>
      </c>
      <c r="G17" s="219">
        <v>1</v>
      </c>
      <c r="H17" s="219">
        <v>1</v>
      </c>
      <c r="I17" s="219">
        <v>1</v>
      </c>
      <c r="J17" s="219">
        <v>2</v>
      </c>
      <c r="K17" s="269">
        <v>2</v>
      </c>
      <c r="L17" s="269">
        <v>3</v>
      </c>
      <c r="M17" s="269">
        <v>2</v>
      </c>
      <c r="N17" s="269">
        <v>3</v>
      </c>
      <c r="O17" s="270">
        <v>3</v>
      </c>
      <c r="P17" s="270">
        <v>3</v>
      </c>
      <c r="Q17" s="269">
        <v>3</v>
      </c>
      <c r="R17" s="286">
        <v>3</v>
      </c>
      <c r="S17" s="39"/>
      <c r="T17" s="39"/>
      <c r="U17" s="39"/>
      <c r="V17" s="39"/>
      <c r="W17" s="30"/>
      <c r="X17" s="30"/>
      <c r="Y17" s="30"/>
      <c r="Z17" s="30"/>
      <c r="AA17" s="30"/>
      <c r="AB17" s="30"/>
      <c r="AC17" s="30"/>
      <c r="AD17" s="30"/>
    </row>
    <row r="18" s="65" customFormat="1" ht="23.25" customHeight="1" spans="1:30">
      <c r="A18"/>
      <c r="B18" s="145" t="s">
        <v>684</v>
      </c>
      <c r="C18" s="218" t="s">
        <v>130</v>
      </c>
      <c r="D18" s="219" t="s">
        <v>130</v>
      </c>
      <c r="E18" s="219" t="s">
        <v>130</v>
      </c>
      <c r="F18" s="219" t="s">
        <v>130</v>
      </c>
      <c r="G18" s="219">
        <v>2</v>
      </c>
      <c r="H18" s="219">
        <v>2</v>
      </c>
      <c r="I18" s="219">
        <v>2</v>
      </c>
      <c r="J18" s="219">
        <v>2</v>
      </c>
      <c r="K18" s="269">
        <v>1</v>
      </c>
      <c r="L18" s="269">
        <v>1</v>
      </c>
      <c r="M18" s="269">
        <v>0</v>
      </c>
      <c r="N18" s="269">
        <v>0</v>
      </c>
      <c r="O18" s="270">
        <v>1</v>
      </c>
      <c r="P18" s="270">
        <v>2</v>
      </c>
      <c r="Q18" s="269">
        <v>2</v>
      </c>
      <c r="R18" s="286">
        <v>2</v>
      </c>
      <c r="S18" s="39"/>
      <c r="T18" s="39"/>
      <c r="U18" s="39"/>
      <c r="V18" s="39"/>
      <c r="W18" s="30"/>
      <c r="X18" s="30"/>
      <c r="Y18" s="30"/>
      <c r="Z18" s="30"/>
      <c r="AA18" s="30"/>
      <c r="AB18" s="30"/>
      <c r="AC18" s="30"/>
      <c r="AD18" s="30"/>
    </row>
    <row r="19" s="65" customFormat="1" ht="23.25" customHeight="1" spans="1:30">
      <c r="A19"/>
      <c r="B19" s="145" t="s">
        <v>685</v>
      </c>
      <c r="C19" s="218" t="s">
        <v>130</v>
      </c>
      <c r="D19" s="219" t="s">
        <v>130</v>
      </c>
      <c r="E19" s="219" t="s">
        <v>130</v>
      </c>
      <c r="F19" s="219" t="s">
        <v>130</v>
      </c>
      <c r="G19" s="219">
        <v>3</v>
      </c>
      <c r="H19" s="219">
        <v>4</v>
      </c>
      <c r="I19" s="219">
        <v>3</v>
      </c>
      <c r="J19" s="219">
        <v>5</v>
      </c>
      <c r="K19" s="269">
        <v>5</v>
      </c>
      <c r="L19" s="269">
        <v>5</v>
      </c>
      <c r="M19" s="269">
        <v>4</v>
      </c>
      <c r="N19" s="269">
        <v>5</v>
      </c>
      <c r="O19" s="270">
        <v>6</v>
      </c>
      <c r="P19" s="270">
        <v>5</v>
      </c>
      <c r="Q19" s="269">
        <v>4</v>
      </c>
      <c r="R19" s="286">
        <v>4</v>
      </c>
      <c r="S19" s="162"/>
      <c r="T19" s="162"/>
      <c r="U19" s="162"/>
      <c r="V19" s="39"/>
      <c r="W19" s="30"/>
      <c r="X19" s="30"/>
      <c r="Y19" s="30"/>
      <c r="Z19" s="30"/>
      <c r="AA19" s="30"/>
      <c r="AB19" s="30"/>
      <c r="AC19" s="30"/>
      <c r="AD19" s="30"/>
    </row>
    <row r="20" s="65" customFormat="1" ht="23.25" customHeight="1" spans="1:30">
      <c r="A20"/>
      <c r="B20" s="145" t="s">
        <v>686</v>
      </c>
      <c r="C20" s="218" t="s">
        <v>130</v>
      </c>
      <c r="D20" s="219" t="s">
        <v>130</v>
      </c>
      <c r="E20" s="219" t="s">
        <v>130</v>
      </c>
      <c r="F20" s="219" t="s">
        <v>130</v>
      </c>
      <c r="G20" s="219" t="s">
        <v>130</v>
      </c>
      <c r="H20" s="219" t="s">
        <v>130</v>
      </c>
      <c r="I20" s="219" t="s">
        <v>130</v>
      </c>
      <c r="J20" s="219" t="s">
        <v>130</v>
      </c>
      <c r="K20" s="269" t="s">
        <v>130</v>
      </c>
      <c r="L20" s="269" t="s">
        <v>130</v>
      </c>
      <c r="M20" s="269" t="s">
        <v>130</v>
      </c>
      <c r="N20" s="269">
        <v>0</v>
      </c>
      <c r="O20" s="270">
        <v>1</v>
      </c>
      <c r="P20" s="270">
        <v>1</v>
      </c>
      <c r="Q20" s="269">
        <v>1</v>
      </c>
      <c r="R20" s="286">
        <v>1</v>
      </c>
      <c r="S20" s="170"/>
      <c r="T20" s="170"/>
      <c r="U20" s="170"/>
      <c r="V20" s="39"/>
      <c r="W20" s="30"/>
      <c r="X20" s="30"/>
      <c r="Y20" s="30"/>
      <c r="Z20" s="30"/>
      <c r="AA20" s="30"/>
      <c r="AB20" s="30"/>
      <c r="AC20" s="30"/>
      <c r="AD20" s="30"/>
    </row>
    <row r="21" s="65" customFormat="1" ht="23.25" customHeight="1" spans="1:30">
      <c r="A21"/>
      <c r="B21" s="145" t="s">
        <v>687</v>
      </c>
      <c r="C21" s="218" t="s">
        <v>130</v>
      </c>
      <c r="D21" s="219" t="s">
        <v>130</v>
      </c>
      <c r="E21" s="219" t="s">
        <v>130</v>
      </c>
      <c r="F21" s="219" t="s">
        <v>130</v>
      </c>
      <c r="G21" s="219">
        <v>1</v>
      </c>
      <c r="H21" s="219">
        <v>1</v>
      </c>
      <c r="I21" s="219">
        <v>1</v>
      </c>
      <c r="J21" s="219">
        <v>1</v>
      </c>
      <c r="K21" s="269">
        <v>0</v>
      </c>
      <c r="L21" s="269">
        <v>0</v>
      </c>
      <c r="M21" s="269">
        <v>0</v>
      </c>
      <c r="N21" s="269">
        <v>0</v>
      </c>
      <c r="O21" s="270">
        <v>0</v>
      </c>
      <c r="P21" s="270">
        <v>0</v>
      </c>
      <c r="Q21" s="269">
        <v>0</v>
      </c>
      <c r="R21" s="286">
        <v>0</v>
      </c>
      <c r="S21" s="196"/>
      <c r="T21" s="172"/>
      <c r="U21" s="172"/>
      <c r="V21" s="39"/>
      <c r="W21" s="30"/>
      <c r="X21" s="30"/>
      <c r="Y21" s="30"/>
      <c r="Z21" s="30"/>
      <c r="AA21" s="30"/>
      <c r="AB21" s="30"/>
      <c r="AC21" s="30"/>
      <c r="AD21" s="30"/>
    </row>
    <row r="22" s="65" customFormat="1" ht="23.25" customHeight="1" spans="2:30">
      <c r="B22" s="145" t="s">
        <v>688</v>
      </c>
      <c r="C22" s="218" t="s">
        <v>130</v>
      </c>
      <c r="D22" s="219" t="s">
        <v>130</v>
      </c>
      <c r="E22" s="219" t="s">
        <v>130</v>
      </c>
      <c r="F22" s="219" t="s">
        <v>130</v>
      </c>
      <c r="G22" s="219">
        <v>1</v>
      </c>
      <c r="H22" s="219">
        <v>1</v>
      </c>
      <c r="I22" s="219">
        <v>1</v>
      </c>
      <c r="J22" s="219">
        <v>2</v>
      </c>
      <c r="K22" s="269">
        <v>2</v>
      </c>
      <c r="L22" s="269">
        <v>1</v>
      </c>
      <c r="M22" s="269">
        <v>2</v>
      </c>
      <c r="N22" s="269">
        <v>2</v>
      </c>
      <c r="O22" s="270">
        <v>2</v>
      </c>
      <c r="P22" s="270">
        <v>1</v>
      </c>
      <c r="Q22" s="269">
        <v>1</v>
      </c>
      <c r="R22" s="286">
        <v>1</v>
      </c>
      <c r="S22" s="196"/>
      <c r="T22" s="172"/>
      <c r="U22" s="172"/>
      <c r="V22" s="39"/>
      <c r="W22" s="30"/>
      <c r="X22" s="30"/>
      <c r="Y22" s="30"/>
      <c r="Z22" s="30"/>
      <c r="AA22" s="30"/>
      <c r="AB22" s="30"/>
      <c r="AC22" s="30"/>
      <c r="AD22" s="30"/>
    </row>
    <row r="23" s="65" customFormat="1" ht="23.25" customHeight="1" spans="2:30">
      <c r="B23" s="220" t="s">
        <v>555</v>
      </c>
      <c r="C23" s="221" t="s">
        <v>130</v>
      </c>
      <c r="D23" s="222" t="s">
        <v>130</v>
      </c>
      <c r="E23" s="222" t="s">
        <v>130</v>
      </c>
      <c r="F23" s="222" t="s">
        <v>130</v>
      </c>
      <c r="G23" s="222" t="s">
        <v>130</v>
      </c>
      <c r="H23" s="222" t="s">
        <v>130</v>
      </c>
      <c r="I23" s="222" t="s">
        <v>130</v>
      </c>
      <c r="J23" s="222" t="s">
        <v>130</v>
      </c>
      <c r="K23" s="222">
        <v>1</v>
      </c>
      <c r="L23" s="222">
        <v>1</v>
      </c>
      <c r="M23" s="222">
        <v>0</v>
      </c>
      <c r="N23" s="222">
        <v>0</v>
      </c>
      <c r="O23" s="272">
        <v>0</v>
      </c>
      <c r="P23" s="272">
        <v>1</v>
      </c>
      <c r="Q23" s="222">
        <v>1</v>
      </c>
      <c r="R23" s="287">
        <v>1</v>
      </c>
      <c r="S23" s="196"/>
      <c r="T23" s="172"/>
      <c r="U23" s="172"/>
      <c r="V23" s="39"/>
      <c r="W23" s="30"/>
      <c r="X23" s="30"/>
      <c r="Y23" s="30"/>
      <c r="Z23" s="30"/>
      <c r="AA23" s="30"/>
      <c r="AB23" s="30"/>
      <c r="AC23" s="30"/>
      <c r="AD23" s="30"/>
    </row>
    <row r="24" s="65" customFormat="1" ht="23.25" customHeight="1" spans="2:30">
      <c r="B24" s="223" t="s">
        <v>6</v>
      </c>
      <c r="C24" s="224">
        <f>SUM(C15:C23)</f>
        <v>0</v>
      </c>
      <c r="D24" s="225">
        <f t="shared" ref="D24:R24" si="0">SUM(D15:D23)</f>
        <v>0</v>
      </c>
      <c r="E24" s="225">
        <f t="shared" si="0"/>
        <v>0</v>
      </c>
      <c r="F24" s="225">
        <f t="shared" si="0"/>
        <v>0</v>
      </c>
      <c r="G24" s="225">
        <f t="shared" si="0"/>
        <v>15</v>
      </c>
      <c r="H24" s="225">
        <f t="shared" si="0"/>
        <v>20</v>
      </c>
      <c r="I24" s="225">
        <f t="shared" si="0"/>
        <v>18</v>
      </c>
      <c r="J24" s="225">
        <f t="shared" si="0"/>
        <v>24</v>
      </c>
      <c r="K24" s="225">
        <f t="shared" si="0"/>
        <v>22</v>
      </c>
      <c r="L24" s="225">
        <f t="shared" si="0"/>
        <v>22</v>
      </c>
      <c r="M24" s="225">
        <f t="shared" si="0"/>
        <v>15</v>
      </c>
      <c r="N24" s="225">
        <f t="shared" si="0"/>
        <v>18</v>
      </c>
      <c r="O24" s="225">
        <f t="shared" si="0"/>
        <v>22</v>
      </c>
      <c r="P24" s="225">
        <f t="shared" si="0"/>
        <v>25</v>
      </c>
      <c r="Q24" s="225">
        <f t="shared" si="0"/>
        <v>24</v>
      </c>
      <c r="R24" s="288">
        <f t="shared" si="0"/>
        <v>24</v>
      </c>
      <c r="S24" s="87"/>
      <c r="T24" s="87"/>
      <c r="U24" s="87"/>
      <c r="V24" s="39"/>
      <c r="W24" s="30"/>
      <c r="X24" s="30"/>
      <c r="Y24" s="30"/>
      <c r="Z24" s="30"/>
      <c r="AA24" s="30"/>
      <c r="AB24" s="30"/>
      <c r="AC24" s="30"/>
      <c r="AD24" s="30"/>
    </row>
    <row r="25" s="65" customFormat="1" ht="23.25" customHeight="1" spans="2:30">
      <c r="B25" s="226" t="s">
        <v>689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39"/>
      <c r="T25" s="39"/>
      <c r="U25" s="39"/>
      <c r="V25" s="39"/>
      <c r="W25" s="30"/>
      <c r="X25" s="30"/>
      <c r="Y25" s="30"/>
      <c r="Z25" s="30"/>
      <c r="AA25" s="30"/>
      <c r="AB25" s="30"/>
      <c r="AC25" s="30"/>
      <c r="AD25" s="30"/>
    </row>
    <row r="26" s="65" customFormat="1" ht="23.25" customHeight="1" spans="2:30">
      <c r="B26" s="22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39"/>
      <c r="T26" s="39"/>
      <c r="U26" s="39"/>
      <c r="V26" s="39"/>
      <c r="W26" s="30"/>
      <c r="X26" s="30"/>
      <c r="Y26" s="30"/>
      <c r="Z26" s="30"/>
      <c r="AA26" s="30"/>
      <c r="AB26" s="30"/>
      <c r="AC26" s="30"/>
      <c r="AD26" s="30"/>
    </row>
    <row r="27" s="65" customFormat="1" ht="23.25" customHeight="1" spans="2:30">
      <c r="B27" s="66" t="s">
        <v>690</v>
      </c>
      <c r="C27" s="228"/>
      <c r="D27" s="229"/>
      <c r="E27" s="229"/>
      <c r="F27" s="229"/>
      <c r="G27" s="229"/>
      <c r="H27" s="22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62"/>
      <c r="T27" s="162"/>
      <c r="U27" s="162"/>
      <c r="V27" s="39"/>
      <c r="W27" s="30"/>
      <c r="X27" s="30"/>
      <c r="Y27" s="30"/>
      <c r="Z27" s="30"/>
      <c r="AA27" s="30"/>
      <c r="AB27" s="30"/>
      <c r="AC27" s="30"/>
      <c r="AD27" s="30"/>
    </row>
    <row r="28" s="65" customFormat="1" ht="23.25" customHeight="1" spans="2:30">
      <c r="B28" s="230" t="s">
        <v>679</v>
      </c>
      <c r="C28" s="212" t="s">
        <v>691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82"/>
      <c r="S28" s="170"/>
      <c r="T28" s="170"/>
      <c r="U28" s="170"/>
      <c r="V28" s="39"/>
      <c r="W28" s="30"/>
      <c r="X28" s="30"/>
      <c r="Y28" s="30"/>
      <c r="Z28" s="30"/>
      <c r="AA28" s="30"/>
      <c r="AB28" s="30"/>
      <c r="AC28" s="30"/>
      <c r="AD28" s="30"/>
    </row>
    <row r="29" s="65" customFormat="1" ht="23.25" customHeight="1" spans="2:30">
      <c r="B29" s="231"/>
      <c r="C29" s="214">
        <v>2006</v>
      </c>
      <c r="D29" s="214">
        <v>2007</v>
      </c>
      <c r="E29" s="214">
        <v>2008</v>
      </c>
      <c r="F29" s="214">
        <v>2009</v>
      </c>
      <c r="G29" s="214">
        <v>2010</v>
      </c>
      <c r="H29" s="214">
        <v>2011</v>
      </c>
      <c r="I29" s="214">
        <v>2012</v>
      </c>
      <c r="J29" s="265">
        <v>2013</v>
      </c>
      <c r="K29" s="266">
        <v>2014</v>
      </c>
      <c r="L29" s="266">
        <v>2015</v>
      </c>
      <c r="M29" s="266">
        <v>2016</v>
      </c>
      <c r="N29" s="265">
        <v>2017</v>
      </c>
      <c r="O29" s="273">
        <v>2018</v>
      </c>
      <c r="P29" s="273">
        <v>2019</v>
      </c>
      <c r="Q29" s="265">
        <v>2020</v>
      </c>
      <c r="R29" s="273">
        <v>2021</v>
      </c>
      <c r="S29" s="196"/>
      <c r="T29" s="172"/>
      <c r="U29" s="172"/>
      <c r="V29" s="39"/>
      <c r="W29" s="30"/>
      <c r="X29" s="30"/>
      <c r="Y29" s="30"/>
      <c r="Z29" s="30"/>
      <c r="AA29" s="30"/>
      <c r="AB29" s="30"/>
      <c r="AC29" s="30"/>
      <c r="AD29" s="30"/>
    </row>
    <row r="30" s="65" customFormat="1" ht="23.25" customHeight="1" spans="2:30">
      <c r="B30" s="232" t="s">
        <v>681</v>
      </c>
      <c r="C30" s="233">
        <v>11</v>
      </c>
      <c r="D30" s="234">
        <v>11</v>
      </c>
      <c r="E30" s="234">
        <v>15</v>
      </c>
      <c r="F30" s="234">
        <v>18</v>
      </c>
      <c r="G30" s="234">
        <v>20</v>
      </c>
      <c r="H30" s="234">
        <v>21</v>
      </c>
      <c r="I30" s="234">
        <v>21</v>
      </c>
      <c r="J30" s="234">
        <v>28</v>
      </c>
      <c r="K30" s="234">
        <v>28</v>
      </c>
      <c r="L30" s="234">
        <v>28</v>
      </c>
      <c r="M30" s="234">
        <v>28</v>
      </c>
      <c r="N30" s="234">
        <v>31</v>
      </c>
      <c r="O30" s="274">
        <v>31</v>
      </c>
      <c r="P30" s="274">
        <v>27</v>
      </c>
      <c r="Q30" s="274">
        <v>25</v>
      </c>
      <c r="R30" s="289">
        <v>30</v>
      </c>
      <c r="S30" s="196"/>
      <c r="T30" s="172"/>
      <c r="U30" s="172"/>
      <c r="V30" s="39"/>
      <c r="W30" s="30"/>
      <c r="X30" s="30"/>
      <c r="Y30" s="30"/>
      <c r="Z30" s="30"/>
      <c r="AA30" s="30"/>
      <c r="AB30" s="30"/>
      <c r="AC30" s="30"/>
      <c r="AD30" s="30"/>
    </row>
    <row r="31" s="65" customFormat="1" ht="23.25" customHeight="1" spans="2:30">
      <c r="B31" s="235" t="s">
        <v>682</v>
      </c>
      <c r="C31" s="236">
        <v>5</v>
      </c>
      <c r="D31" s="237">
        <v>5</v>
      </c>
      <c r="E31" s="237">
        <v>9</v>
      </c>
      <c r="F31" s="237">
        <v>9</v>
      </c>
      <c r="G31" s="237">
        <v>10</v>
      </c>
      <c r="H31" s="237">
        <v>11</v>
      </c>
      <c r="I31" s="237">
        <v>12</v>
      </c>
      <c r="J31" s="237">
        <v>17</v>
      </c>
      <c r="K31" s="237">
        <v>14</v>
      </c>
      <c r="L31" s="237">
        <v>14</v>
      </c>
      <c r="M31" s="237">
        <v>15</v>
      </c>
      <c r="N31" s="237">
        <v>15</v>
      </c>
      <c r="O31" s="275">
        <v>15</v>
      </c>
      <c r="P31" s="275">
        <v>13</v>
      </c>
      <c r="Q31" s="275">
        <v>16</v>
      </c>
      <c r="R31" s="290">
        <v>14</v>
      </c>
      <c r="S31" s="196"/>
      <c r="T31" s="172"/>
      <c r="U31" s="172"/>
      <c r="V31" s="39"/>
      <c r="W31" s="30"/>
      <c r="X31" s="30"/>
      <c r="Y31" s="30"/>
      <c r="Z31" s="30"/>
      <c r="AA31" s="30"/>
      <c r="AB31" s="30"/>
      <c r="AC31" s="30"/>
      <c r="AD31" s="30"/>
    </row>
    <row r="32" s="65" customFormat="1" ht="23.25" customHeight="1" spans="2:30">
      <c r="B32" s="220" t="s">
        <v>683</v>
      </c>
      <c r="C32" s="236">
        <v>0</v>
      </c>
      <c r="D32" s="237">
        <v>1</v>
      </c>
      <c r="E32" s="237">
        <v>3</v>
      </c>
      <c r="F32" s="237">
        <v>4</v>
      </c>
      <c r="G32" s="237">
        <v>5</v>
      </c>
      <c r="H32" s="237">
        <v>5</v>
      </c>
      <c r="I32" s="237">
        <v>6</v>
      </c>
      <c r="J32" s="237">
        <v>7</v>
      </c>
      <c r="K32" s="237">
        <v>8</v>
      </c>
      <c r="L32" s="237">
        <v>8</v>
      </c>
      <c r="M32" s="237">
        <v>10</v>
      </c>
      <c r="N32" s="237">
        <v>11</v>
      </c>
      <c r="O32" s="275">
        <v>11</v>
      </c>
      <c r="P32" s="275">
        <v>9</v>
      </c>
      <c r="Q32" s="275">
        <v>7</v>
      </c>
      <c r="R32" s="290">
        <v>8</v>
      </c>
      <c r="S32" s="87"/>
      <c r="T32" s="87"/>
      <c r="U32" s="87"/>
      <c r="V32" s="39"/>
      <c r="W32" s="30"/>
      <c r="X32" s="30"/>
      <c r="Y32" s="30"/>
      <c r="Z32" s="30"/>
      <c r="AA32" s="30"/>
      <c r="AB32" s="30"/>
      <c r="AC32" s="30"/>
      <c r="AD32" s="30"/>
    </row>
    <row r="33" s="65" customFormat="1" ht="23.25" customHeight="1" spans="2:30">
      <c r="B33" s="220" t="s">
        <v>684</v>
      </c>
      <c r="C33" s="236">
        <v>0</v>
      </c>
      <c r="D33" s="237">
        <v>0</v>
      </c>
      <c r="E33" s="237">
        <v>3</v>
      </c>
      <c r="F33" s="237">
        <v>5</v>
      </c>
      <c r="G33" s="237">
        <v>7</v>
      </c>
      <c r="H33" s="237">
        <v>8</v>
      </c>
      <c r="I33" s="237">
        <v>8</v>
      </c>
      <c r="J33" s="237">
        <v>13</v>
      </c>
      <c r="K33" s="237">
        <v>14</v>
      </c>
      <c r="L33" s="237">
        <v>16</v>
      </c>
      <c r="M33" s="237">
        <v>22</v>
      </c>
      <c r="N33" s="237">
        <v>23</v>
      </c>
      <c r="O33" s="275">
        <v>23</v>
      </c>
      <c r="P33" s="275">
        <v>22</v>
      </c>
      <c r="Q33" s="275">
        <v>19</v>
      </c>
      <c r="R33" s="290">
        <v>20</v>
      </c>
      <c r="S33" s="87"/>
      <c r="T33" s="87"/>
      <c r="U33" s="87"/>
      <c r="V33" s="39"/>
      <c r="W33" s="30"/>
      <c r="X33" s="30"/>
      <c r="Y33" s="30"/>
      <c r="Z33" s="30"/>
      <c r="AA33" s="30"/>
      <c r="AB33" s="30"/>
      <c r="AC33" s="30"/>
      <c r="AD33" s="30"/>
    </row>
    <row r="34" s="65" customFormat="1" ht="23.25" customHeight="1" spans="2:30">
      <c r="B34" s="220" t="s">
        <v>685</v>
      </c>
      <c r="C34" s="236">
        <v>12</v>
      </c>
      <c r="D34" s="237">
        <v>13</v>
      </c>
      <c r="E34" s="237">
        <v>15</v>
      </c>
      <c r="F34" s="237">
        <v>24</v>
      </c>
      <c r="G34" s="237">
        <v>29</v>
      </c>
      <c r="H34" s="237">
        <v>30</v>
      </c>
      <c r="I34" s="237">
        <v>34</v>
      </c>
      <c r="J34" s="237">
        <v>37</v>
      </c>
      <c r="K34" s="237">
        <v>43</v>
      </c>
      <c r="L34" s="237">
        <v>46</v>
      </c>
      <c r="M34" s="237">
        <v>52</v>
      </c>
      <c r="N34" s="237">
        <v>55</v>
      </c>
      <c r="O34" s="275">
        <v>54</v>
      </c>
      <c r="P34" s="275">
        <v>59</v>
      </c>
      <c r="Q34" s="275">
        <v>55</v>
      </c>
      <c r="R34" s="290">
        <v>63</v>
      </c>
      <c r="S34" s="87"/>
      <c r="T34" s="87"/>
      <c r="U34" s="87"/>
      <c r="V34" s="39"/>
      <c r="W34" s="30"/>
      <c r="X34" s="30"/>
      <c r="Y34" s="30"/>
      <c r="Z34" s="30"/>
      <c r="AA34" s="30"/>
      <c r="AB34" s="30"/>
      <c r="AC34" s="30"/>
      <c r="AD34" s="30"/>
    </row>
    <row r="35" s="65" customFormat="1" ht="23.25" customHeight="1" spans="2:30">
      <c r="B35" s="220" t="s">
        <v>686</v>
      </c>
      <c r="C35" s="236">
        <v>0</v>
      </c>
      <c r="D35" s="237">
        <v>3</v>
      </c>
      <c r="E35" s="237">
        <v>4</v>
      </c>
      <c r="F35" s="237">
        <v>4</v>
      </c>
      <c r="G35" s="238">
        <v>6</v>
      </c>
      <c r="H35" s="238">
        <v>7</v>
      </c>
      <c r="I35" s="238">
        <v>9</v>
      </c>
      <c r="J35" s="237">
        <v>10</v>
      </c>
      <c r="K35" s="237">
        <v>8</v>
      </c>
      <c r="L35" s="237">
        <v>10</v>
      </c>
      <c r="M35" s="237">
        <v>16</v>
      </c>
      <c r="N35" s="237">
        <v>19</v>
      </c>
      <c r="O35" s="275">
        <v>19</v>
      </c>
      <c r="P35" s="275">
        <v>20</v>
      </c>
      <c r="Q35" s="275">
        <v>19</v>
      </c>
      <c r="R35" s="290">
        <v>19</v>
      </c>
      <c r="S35" s="162"/>
      <c r="T35" s="162"/>
      <c r="U35" s="162"/>
      <c r="V35" s="39"/>
      <c r="W35" s="30"/>
      <c r="X35" s="30"/>
      <c r="Y35" s="30"/>
      <c r="Z35" s="30"/>
      <c r="AA35" s="30"/>
      <c r="AB35" s="30"/>
      <c r="AC35" s="30"/>
      <c r="AD35" s="30"/>
    </row>
    <row r="36" s="65" customFormat="1" ht="23.25" customHeight="1" spans="2:30">
      <c r="B36" s="220" t="s">
        <v>687</v>
      </c>
      <c r="C36" s="236">
        <v>0</v>
      </c>
      <c r="D36" s="237">
        <v>2</v>
      </c>
      <c r="E36" s="237">
        <v>3</v>
      </c>
      <c r="F36" s="237">
        <v>3</v>
      </c>
      <c r="G36" s="237">
        <v>5</v>
      </c>
      <c r="H36" s="237">
        <v>5</v>
      </c>
      <c r="I36" s="237">
        <v>3</v>
      </c>
      <c r="J36" s="237">
        <v>8</v>
      </c>
      <c r="K36" s="237">
        <v>5</v>
      </c>
      <c r="L36" s="237">
        <v>6</v>
      </c>
      <c r="M36" s="237">
        <v>7</v>
      </c>
      <c r="N36" s="237">
        <v>10</v>
      </c>
      <c r="O36" s="275">
        <v>10</v>
      </c>
      <c r="P36" s="275">
        <v>7</v>
      </c>
      <c r="Q36" s="275">
        <v>8</v>
      </c>
      <c r="R36" s="290">
        <v>8</v>
      </c>
      <c r="S36" s="170"/>
      <c r="T36" s="170"/>
      <c r="U36" s="170"/>
      <c r="V36" s="39"/>
      <c r="W36" s="30"/>
      <c r="X36" s="30"/>
      <c r="Y36" s="30"/>
      <c r="Z36" s="30"/>
      <c r="AA36" s="30"/>
      <c r="AB36" s="30"/>
      <c r="AC36" s="30"/>
      <c r="AD36" s="30"/>
    </row>
    <row r="37" s="65" customFormat="1" ht="23.25" customHeight="1" spans="2:30">
      <c r="B37" s="220" t="s">
        <v>688</v>
      </c>
      <c r="C37" s="239">
        <v>3</v>
      </c>
      <c r="D37" s="240">
        <v>1</v>
      </c>
      <c r="E37" s="240">
        <v>3</v>
      </c>
      <c r="F37" s="240">
        <v>3</v>
      </c>
      <c r="G37" s="240">
        <v>5</v>
      </c>
      <c r="H37" s="240">
        <v>5</v>
      </c>
      <c r="I37" s="240">
        <v>5</v>
      </c>
      <c r="J37" s="240">
        <v>7</v>
      </c>
      <c r="K37" s="240">
        <v>7</v>
      </c>
      <c r="L37" s="240">
        <v>8</v>
      </c>
      <c r="M37" s="240">
        <v>11</v>
      </c>
      <c r="N37" s="240">
        <v>12</v>
      </c>
      <c r="O37" s="276">
        <v>12</v>
      </c>
      <c r="P37" s="276">
        <v>10</v>
      </c>
      <c r="Q37" s="276">
        <v>8</v>
      </c>
      <c r="R37" s="291">
        <v>10</v>
      </c>
      <c r="S37" s="196"/>
      <c r="T37" s="172"/>
      <c r="U37" s="172"/>
      <c r="V37" s="39"/>
      <c r="W37" s="30"/>
      <c r="X37" s="30"/>
      <c r="Y37" s="30"/>
      <c r="Z37" s="30"/>
      <c r="AA37" s="30"/>
      <c r="AB37" s="30"/>
      <c r="AC37" s="30"/>
      <c r="AD37" s="30"/>
    </row>
    <row r="38" s="65" customFormat="1" ht="23.25" customHeight="1" spans="2:30">
      <c r="B38" s="223" t="s">
        <v>6</v>
      </c>
      <c r="C38" s="224">
        <f t="shared" ref="C38:R38" si="1">SUM(C30:C37)</f>
        <v>31</v>
      </c>
      <c r="D38" s="225">
        <f t="shared" si="1"/>
        <v>36</v>
      </c>
      <c r="E38" s="225">
        <f t="shared" si="1"/>
        <v>55</v>
      </c>
      <c r="F38" s="225">
        <f t="shared" si="1"/>
        <v>70</v>
      </c>
      <c r="G38" s="225">
        <f t="shared" si="1"/>
        <v>87</v>
      </c>
      <c r="H38" s="225">
        <f t="shared" si="1"/>
        <v>92</v>
      </c>
      <c r="I38" s="225">
        <f t="shared" si="1"/>
        <v>98</v>
      </c>
      <c r="J38" s="225">
        <f t="shared" si="1"/>
        <v>127</v>
      </c>
      <c r="K38" s="225">
        <f t="shared" si="1"/>
        <v>127</v>
      </c>
      <c r="L38" s="225">
        <f t="shared" si="1"/>
        <v>136</v>
      </c>
      <c r="M38" s="225">
        <f t="shared" si="1"/>
        <v>161</v>
      </c>
      <c r="N38" s="225">
        <f t="shared" si="1"/>
        <v>176</v>
      </c>
      <c r="O38" s="277">
        <f t="shared" si="1"/>
        <v>175</v>
      </c>
      <c r="P38" s="277">
        <f t="shared" si="1"/>
        <v>167</v>
      </c>
      <c r="Q38" s="277">
        <f t="shared" si="1"/>
        <v>157</v>
      </c>
      <c r="R38" s="288">
        <f t="shared" si="1"/>
        <v>172</v>
      </c>
      <c r="S38" s="196"/>
      <c r="T38" s="172"/>
      <c r="U38" s="172"/>
      <c r="V38" s="39"/>
      <c r="W38" s="30"/>
      <c r="X38" s="30"/>
      <c r="Y38" s="30"/>
      <c r="Z38" s="30"/>
      <c r="AA38" s="30"/>
      <c r="AB38" s="30"/>
      <c r="AC38" s="30"/>
      <c r="AD38" s="30"/>
    </row>
    <row r="39" s="65" customFormat="1" ht="23.25" customHeight="1" spans="2:30">
      <c r="B39" s="226" t="s">
        <v>689</v>
      </c>
      <c r="C39" s="170"/>
      <c r="D39" s="170"/>
      <c r="E39" s="170"/>
      <c r="F39" s="170"/>
      <c r="G39" s="170"/>
      <c r="H39" s="170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96"/>
      <c r="T39" s="172"/>
      <c r="U39" s="172"/>
      <c r="V39" s="39"/>
      <c r="W39" s="30"/>
      <c r="X39" s="30"/>
      <c r="Y39" s="30"/>
      <c r="Z39" s="30"/>
      <c r="AA39" s="30"/>
      <c r="AB39" s="30"/>
      <c r="AC39" s="30"/>
      <c r="AD39" s="30"/>
    </row>
    <row r="40" s="65" customFormat="1" ht="23.25" customHeight="1" spans="2:30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87"/>
      <c r="T40" s="87"/>
      <c r="U40" s="87"/>
      <c r="V40" s="39"/>
      <c r="W40" s="30"/>
      <c r="X40" s="30"/>
      <c r="Y40" s="30"/>
      <c r="Z40" s="30"/>
      <c r="AA40" s="30"/>
      <c r="AB40" s="30"/>
      <c r="AC40" s="30"/>
      <c r="AD40" s="30"/>
    </row>
    <row r="41" s="65" customFormat="1" ht="23.25" customHeight="1" spans="2:30">
      <c r="B41" s="241" t="s">
        <v>692</v>
      </c>
      <c r="C41" s="242"/>
      <c r="D41" s="243"/>
      <c r="E41" s="243"/>
      <c r="F41" s="243"/>
      <c r="G41" s="243"/>
      <c r="H41" s="243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87"/>
      <c r="T41" s="87"/>
      <c r="U41" s="87"/>
      <c r="V41" s="39"/>
      <c r="W41" s="30"/>
      <c r="X41" s="30"/>
      <c r="Y41" s="30"/>
      <c r="Z41" s="30"/>
      <c r="AA41" s="30"/>
      <c r="AB41" s="30"/>
      <c r="AC41" s="30"/>
      <c r="AD41" s="30"/>
    </row>
    <row r="42" s="65" customFormat="1" ht="23.25" customHeight="1" spans="2:30">
      <c r="B42" s="211" t="s">
        <v>679</v>
      </c>
      <c r="C42" s="212" t="s">
        <v>691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82"/>
      <c r="S42" s="87"/>
      <c r="T42" s="87"/>
      <c r="U42" s="87"/>
      <c r="V42" s="39"/>
      <c r="W42" s="30"/>
      <c r="X42" s="30"/>
      <c r="Y42" s="30"/>
      <c r="Z42" s="30"/>
      <c r="AA42" s="30"/>
      <c r="AB42" s="30"/>
      <c r="AC42" s="30"/>
      <c r="AD42" s="30"/>
    </row>
    <row r="43" s="65" customFormat="1" ht="23.25" customHeight="1" spans="2:30">
      <c r="B43" s="200"/>
      <c r="C43" s="244">
        <v>2006</v>
      </c>
      <c r="D43" s="214">
        <v>2007</v>
      </c>
      <c r="E43" s="214">
        <v>2008</v>
      </c>
      <c r="F43" s="214">
        <v>2009</v>
      </c>
      <c r="G43" s="214">
        <v>2010</v>
      </c>
      <c r="H43" s="214">
        <v>2011</v>
      </c>
      <c r="I43" s="214">
        <v>2012</v>
      </c>
      <c r="J43" s="265">
        <v>2013</v>
      </c>
      <c r="K43" s="266">
        <v>2014</v>
      </c>
      <c r="L43" s="266">
        <v>2015</v>
      </c>
      <c r="M43" s="266">
        <v>2016</v>
      </c>
      <c r="N43" s="265">
        <v>2017</v>
      </c>
      <c r="O43" s="267">
        <v>2018</v>
      </c>
      <c r="P43" s="267">
        <v>2019</v>
      </c>
      <c r="Q43" s="283">
        <v>2020</v>
      </c>
      <c r="R43" s="273">
        <v>2021</v>
      </c>
      <c r="S43" s="39"/>
      <c r="T43" s="39"/>
      <c r="U43" s="39"/>
      <c r="V43" s="39"/>
      <c r="W43" s="30"/>
      <c r="X43" s="30"/>
      <c r="Y43" s="30"/>
      <c r="Z43" s="30"/>
      <c r="AA43" s="30"/>
      <c r="AB43" s="30"/>
      <c r="AC43" s="30"/>
      <c r="AD43" s="30"/>
    </row>
    <row r="44" s="65" customFormat="1" ht="23.25" customHeight="1" spans="2:30">
      <c r="B44" s="215" t="s">
        <v>681</v>
      </c>
      <c r="C44" s="245">
        <f t="shared" ref="C44:R44" si="2">IF(ISERROR(C30*100/C$38),"-",(C30*100/C$38))</f>
        <v>35.4838709677419</v>
      </c>
      <c r="D44" s="246">
        <f t="shared" si="2"/>
        <v>30.5555555555556</v>
      </c>
      <c r="E44" s="246">
        <f t="shared" si="2"/>
        <v>27.2727272727273</v>
      </c>
      <c r="F44" s="246">
        <f t="shared" si="2"/>
        <v>25.7142857142857</v>
      </c>
      <c r="G44" s="246">
        <f t="shared" si="2"/>
        <v>22.9885057471264</v>
      </c>
      <c r="H44" s="246">
        <f t="shared" si="2"/>
        <v>22.8260869565217</v>
      </c>
      <c r="I44" s="246">
        <f t="shared" si="2"/>
        <v>21.4285714285714</v>
      </c>
      <c r="J44" s="246">
        <f t="shared" si="2"/>
        <v>22.0472440944882</v>
      </c>
      <c r="K44" s="246">
        <f t="shared" si="2"/>
        <v>22.0472440944882</v>
      </c>
      <c r="L44" s="246">
        <f t="shared" si="2"/>
        <v>20.5882352941176</v>
      </c>
      <c r="M44" s="246">
        <f t="shared" si="2"/>
        <v>17.3913043478261</v>
      </c>
      <c r="N44" s="246">
        <f t="shared" si="2"/>
        <v>17.6136363636364</v>
      </c>
      <c r="O44" s="279">
        <f t="shared" si="2"/>
        <v>17.7142857142857</v>
      </c>
      <c r="P44" s="279">
        <f t="shared" si="2"/>
        <v>16.1676646706587</v>
      </c>
      <c r="Q44" s="279">
        <f t="shared" si="2"/>
        <v>15.9235668789809</v>
      </c>
      <c r="R44" s="292">
        <f t="shared" si="2"/>
        <v>17.4418604651163</v>
      </c>
      <c r="S44" s="170"/>
      <c r="T44" s="170"/>
      <c r="U44" s="170"/>
      <c r="V44" s="39"/>
      <c r="W44" s="30"/>
      <c r="X44" s="30"/>
      <c r="Y44" s="30"/>
      <c r="Z44" s="30"/>
      <c r="AA44" s="30"/>
      <c r="AB44" s="30"/>
      <c r="AC44" s="30"/>
      <c r="AD44" s="30"/>
    </row>
    <row r="45" s="65" customFormat="1" ht="23.25" customHeight="1" spans="2:30">
      <c r="B45" s="217" t="s">
        <v>682</v>
      </c>
      <c r="C45" s="247">
        <f t="shared" ref="C45:P45" si="3">IF(ISERROR(C31*100/C$38),"-",(C31*100/C$38))</f>
        <v>16.1290322580645</v>
      </c>
      <c r="D45" s="248">
        <f t="shared" si="3"/>
        <v>13.8888888888889</v>
      </c>
      <c r="E45" s="248">
        <f t="shared" si="3"/>
        <v>16.3636363636364</v>
      </c>
      <c r="F45" s="248">
        <f t="shared" si="3"/>
        <v>12.8571428571429</v>
      </c>
      <c r="G45" s="248">
        <f t="shared" si="3"/>
        <v>11.4942528735632</v>
      </c>
      <c r="H45" s="248">
        <f t="shared" si="3"/>
        <v>11.9565217391304</v>
      </c>
      <c r="I45" s="248">
        <f t="shared" si="3"/>
        <v>12.2448979591837</v>
      </c>
      <c r="J45" s="248">
        <f t="shared" si="3"/>
        <v>13.3858267716535</v>
      </c>
      <c r="K45" s="248">
        <f t="shared" si="3"/>
        <v>11.0236220472441</v>
      </c>
      <c r="L45" s="248">
        <f t="shared" si="3"/>
        <v>10.2941176470588</v>
      </c>
      <c r="M45" s="248">
        <f t="shared" si="3"/>
        <v>9.3167701863354</v>
      </c>
      <c r="N45" s="248">
        <f t="shared" si="3"/>
        <v>8.52272727272727</v>
      </c>
      <c r="O45" s="280">
        <f t="shared" si="3"/>
        <v>8.57142857142857</v>
      </c>
      <c r="P45" s="280">
        <f t="shared" ref="P45:P52" si="4">IF(ISERROR(P31*100/P$38),"-",(P31*100/P$38))</f>
        <v>7.78443113772455</v>
      </c>
      <c r="Q45" s="280">
        <f t="shared" ref="Q45:Q51" si="5">IF(ISERROR(Q31*100/Q$38),"-",(Q31*100/Q$38))</f>
        <v>10.1910828025478</v>
      </c>
      <c r="R45" s="293">
        <f>IF(ISERROR(R31*100/R$38),"-",(R31*100/R$38))</f>
        <v>8.13953488372093</v>
      </c>
      <c r="S45" s="294"/>
      <c r="T45" s="196"/>
      <c r="U45" s="196"/>
      <c r="V45" s="295"/>
      <c r="W45" s="30"/>
      <c r="X45" s="30"/>
      <c r="Y45" s="30"/>
      <c r="Z45" s="30"/>
      <c r="AA45" s="30"/>
      <c r="AB45" s="30"/>
      <c r="AC45" s="30"/>
      <c r="AD45" s="30"/>
    </row>
    <row r="46" s="65" customFormat="1" ht="23.25" customHeight="1" spans="2:30">
      <c r="B46" s="145" t="s">
        <v>683</v>
      </c>
      <c r="C46" s="247">
        <f t="shared" ref="C46:P46" si="6">IF(ISERROR(C32*100/C$38),"-",(C32*100/C$38))</f>
        <v>0</v>
      </c>
      <c r="D46" s="248">
        <f t="shared" si="6"/>
        <v>2.77777777777778</v>
      </c>
      <c r="E46" s="248">
        <f t="shared" si="6"/>
        <v>5.45454545454545</v>
      </c>
      <c r="F46" s="248">
        <f t="shared" si="6"/>
        <v>5.71428571428571</v>
      </c>
      <c r="G46" s="248">
        <f t="shared" si="6"/>
        <v>5.74712643678161</v>
      </c>
      <c r="H46" s="248">
        <f t="shared" si="6"/>
        <v>5.43478260869565</v>
      </c>
      <c r="I46" s="248">
        <f t="shared" si="6"/>
        <v>6.12244897959184</v>
      </c>
      <c r="J46" s="248">
        <f t="shared" si="6"/>
        <v>5.51181102362205</v>
      </c>
      <c r="K46" s="248">
        <f t="shared" si="6"/>
        <v>6.2992125984252</v>
      </c>
      <c r="L46" s="248">
        <f t="shared" si="6"/>
        <v>5.88235294117647</v>
      </c>
      <c r="M46" s="248">
        <f t="shared" si="6"/>
        <v>6.2111801242236</v>
      </c>
      <c r="N46" s="248">
        <f t="shared" si="6"/>
        <v>6.25</v>
      </c>
      <c r="O46" s="280">
        <f t="shared" si="6"/>
        <v>6.28571428571429</v>
      </c>
      <c r="P46" s="280">
        <f t="shared" si="4"/>
        <v>5.38922155688623</v>
      </c>
      <c r="Q46" s="280">
        <f t="shared" si="5"/>
        <v>4.45859872611465</v>
      </c>
      <c r="R46" s="293">
        <f>IF(ISERROR(R32*100/R$38),"-",(R32*100/R$38))</f>
        <v>4.65116279069767</v>
      </c>
      <c r="S46" s="294"/>
      <c r="T46" s="196"/>
      <c r="U46" s="196"/>
      <c r="V46" s="295"/>
      <c r="W46" s="30"/>
      <c r="X46" s="30"/>
      <c r="Y46" s="30"/>
      <c r="Z46" s="30"/>
      <c r="AA46" s="30"/>
      <c r="AB46" s="30"/>
      <c r="AC46" s="30"/>
      <c r="AD46" s="30"/>
    </row>
    <row r="47" s="65" customFormat="1" ht="23.25" customHeight="1" spans="2:30">
      <c r="B47" s="145" t="s">
        <v>684</v>
      </c>
      <c r="C47" s="247">
        <f t="shared" ref="C47:P47" si="7">IF(ISERROR(C33*100/C$38),"-",(C33*100/C$38))</f>
        <v>0</v>
      </c>
      <c r="D47" s="248">
        <f t="shared" si="7"/>
        <v>0</v>
      </c>
      <c r="E47" s="248">
        <f t="shared" si="7"/>
        <v>5.45454545454545</v>
      </c>
      <c r="F47" s="248">
        <f t="shared" si="7"/>
        <v>7.14285714285714</v>
      </c>
      <c r="G47" s="248">
        <f t="shared" si="7"/>
        <v>8.04597701149425</v>
      </c>
      <c r="H47" s="248">
        <f t="shared" si="7"/>
        <v>8.69565217391304</v>
      </c>
      <c r="I47" s="248">
        <f t="shared" si="7"/>
        <v>8.16326530612245</v>
      </c>
      <c r="J47" s="248">
        <f t="shared" si="7"/>
        <v>10.2362204724409</v>
      </c>
      <c r="K47" s="248">
        <f t="shared" si="7"/>
        <v>11.0236220472441</v>
      </c>
      <c r="L47" s="248">
        <f t="shared" si="7"/>
        <v>11.7647058823529</v>
      </c>
      <c r="M47" s="248">
        <f t="shared" si="7"/>
        <v>13.6645962732919</v>
      </c>
      <c r="N47" s="248">
        <f t="shared" si="7"/>
        <v>13.0681818181818</v>
      </c>
      <c r="O47" s="280">
        <f t="shared" si="7"/>
        <v>13.1428571428571</v>
      </c>
      <c r="P47" s="280">
        <f t="shared" si="4"/>
        <v>13.1736526946108</v>
      </c>
      <c r="Q47" s="280">
        <f t="shared" si="5"/>
        <v>12.1019108280255</v>
      </c>
      <c r="R47" s="293">
        <f>IF(ISERROR(R33*100/R$38),"-",(R33*100/R$38))</f>
        <v>11.6279069767442</v>
      </c>
      <c r="S47" s="172"/>
      <c r="T47" s="196"/>
      <c r="U47" s="196"/>
      <c r="V47" s="39"/>
      <c r="W47" s="30"/>
      <c r="X47" s="30"/>
      <c r="Y47" s="30"/>
      <c r="Z47" s="30"/>
      <c r="AA47" s="30"/>
      <c r="AB47" s="30"/>
      <c r="AC47" s="30"/>
      <c r="AD47" s="30"/>
    </row>
    <row r="48" s="65" customFormat="1" ht="23.25" customHeight="1" spans="2:30">
      <c r="B48" s="145" t="s">
        <v>685</v>
      </c>
      <c r="C48" s="247">
        <f t="shared" ref="C48:P48" si="8">IF(ISERROR(C34*100/C$38),"-",(C34*100/C$38))</f>
        <v>38.7096774193548</v>
      </c>
      <c r="D48" s="248">
        <f t="shared" si="8"/>
        <v>36.1111111111111</v>
      </c>
      <c r="E48" s="248">
        <f t="shared" si="8"/>
        <v>27.2727272727273</v>
      </c>
      <c r="F48" s="248">
        <f t="shared" si="8"/>
        <v>34.2857142857143</v>
      </c>
      <c r="G48" s="248">
        <f t="shared" si="8"/>
        <v>33.3333333333333</v>
      </c>
      <c r="H48" s="248">
        <f t="shared" si="8"/>
        <v>32.6086956521739</v>
      </c>
      <c r="I48" s="248">
        <f t="shared" si="8"/>
        <v>34.6938775510204</v>
      </c>
      <c r="J48" s="248">
        <f t="shared" si="8"/>
        <v>29.1338582677165</v>
      </c>
      <c r="K48" s="248">
        <f t="shared" si="8"/>
        <v>33.8582677165354</v>
      </c>
      <c r="L48" s="248">
        <f t="shared" si="8"/>
        <v>33.8235294117647</v>
      </c>
      <c r="M48" s="248">
        <f t="shared" si="8"/>
        <v>32.2981366459627</v>
      </c>
      <c r="N48" s="248">
        <f t="shared" si="8"/>
        <v>31.25</v>
      </c>
      <c r="O48" s="280">
        <f t="shared" si="8"/>
        <v>30.8571428571429</v>
      </c>
      <c r="P48" s="280">
        <f t="shared" si="4"/>
        <v>35.3293413173653</v>
      </c>
      <c r="Q48" s="280">
        <f t="shared" si="5"/>
        <v>35.031847133758</v>
      </c>
      <c r="R48" s="293">
        <f t="shared" ref="R45:R51" si="9">IF(ISERROR(R34*100/R$38),"-",(R34*100/R$38))</f>
        <v>36.6279069767442</v>
      </c>
      <c r="S48" s="87"/>
      <c r="T48" s="87"/>
      <c r="U48" s="87"/>
      <c r="V48" s="39"/>
      <c r="W48" s="30"/>
      <c r="X48" s="30"/>
      <c r="Y48" s="30"/>
      <c r="Z48" s="30"/>
      <c r="AA48" s="30"/>
      <c r="AB48" s="30"/>
      <c r="AC48" s="30"/>
      <c r="AD48" s="30"/>
    </row>
    <row r="49" s="65" customFormat="1" ht="23.25" customHeight="1" spans="2:30">
      <c r="B49" s="145" t="s">
        <v>686</v>
      </c>
      <c r="C49" s="247">
        <f t="shared" ref="C49:P49" si="10">IF(ISERROR(C35*100/C$38),"-",(C35*100/C$38))</f>
        <v>0</v>
      </c>
      <c r="D49" s="248">
        <f t="shared" si="10"/>
        <v>8.33333333333333</v>
      </c>
      <c r="E49" s="248">
        <f t="shared" si="10"/>
        <v>7.27272727272727</v>
      </c>
      <c r="F49" s="248">
        <f t="shared" si="10"/>
        <v>5.71428571428571</v>
      </c>
      <c r="G49" s="249">
        <f t="shared" si="10"/>
        <v>6.89655172413793</v>
      </c>
      <c r="H49" s="249">
        <f t="shared" si="10"/>
        <v>7.60869565217391</v>
      </c>
      <c r="I49" s="249">
        <f t="shared" si="10"/>
        <v>9.18367346938776</v>
      </c>
      <c r="J49" s="249">
        <f t="shared" si="10"/>
        <v>7.8740157480315</v>
      </c>
      <c r="K49" s="249">
        <f t="shared" si="10"/>
        <v>6.2992125984252</v>
      </c>
      <c r="L49" s="249">
        <f t="shared" si="10"/>
        <v>7.35294117647059</v>
      </c>
      <c r="M49" s="249">
        <f t="shared" si="10"/>
        <v>9.93788819875776</v>
      </c>
      <c r="N49" s="248">
        <f t="shared" si="10"/>
        <v>10.7954545454545</v>
      </c>
      <c r="O49" s="280">
        <f t="shared" si="10"/>
        <v>10.8571428571429</v>
      </c>
      <c r="P49" s="280">
        <f t="shared" si="4"/>
        <v>11.9760479041916</v>
      </c>
      <c r="Q49" s="280">
        <f t="shared" si="5"/>
        <v>12.1019108280255</v>
      </c>
      <c r="R49" s="293">
        <f t="shared" si="9"/>
        <v>11.046511627907</v>
      </c>
      <c r="S49" s="39"/>
      <c r="T49" s="39"/>
      <c r="U49" s="39"/>
      <c r="V49" s="39"/>
      <c r="W49" s="30"/>
      <c r="X49" s="30"/>
      <c r="Y49" s="30"/>
      <c r="Z49" s="30"/>
      <c r="AA49" s="30"/>
      <c r="AB49" s="30"/>
      <c r="AC49" s="30"/>
      <c r="AD49" s="30"/>
    </row>
    <row r="50" s="65" customFormat="1" ht="23.25" customHeight="1" spans="2:30">
      <c r="B50" s="145" t="s">
        <v>687</v>
      </c>
      <c r="C50" s="247">
        <f t="shared" ref="C50:P50" si="11">IF(ISERROR(C36*100/C$38),"-",(C36*100/C$38))</f>
        <v>0</v>
      </c>
      <c r="D50" s="248">
        <f t="shared" si="11"/>
        <v>5.55555555555556</v>
      </c>
      <c r="E50" s="248">
        <f t="shared" si="11"/>
        <v>5.45454545454545</v>
      </c>
      <c r="F50" s="248">
        <f t="shared" si="11"/>
        <v>4.28571428571429</v>
      </c>
      <c r="G50" s="248">
        <f t="shared" si="11"/>
        <v>5.74712643678161</v>
      </c>
      <c r="H50" s="248">
        <f t="shared" si="11"/>
        <v>5.43478260869565</v>
      </c>
      <c r="I50" s="248">
        <f t="shared" si="11"/>
        <v>3.06122448979592</v>
      </c>
      <c r="J50" s="248">
        <f t="shared" si="11"/>
        <v>6.2992125984252</v>
      </c>
      <c r="K50" s="248">
        <f t="shared" si="11"/>
        <v>3.93700787401575</v>
      </c>
      <c r="L50" s="248">
        <f t="shared" si="11"/>
        <v>4.41176470588235</v>
      </c>
      <c r="M50" s="248">
        <f t="shared" si="11"/>
        <v>4.34782608695652</v>
      </c>
      <c r="N50" s="248">
        <f t="shared" si="11"/>
        <v>5.68181818181818</v>
      </c>
      <c r="O50" s="280">
        <f t="shared" si="11"/>
        <v>5.71428571428571</v>
      </c>
      <c r="P50" s="280">
        <f t="shared" si="4"/>
        <v>4.19161676646707</v>
      </c>
      <c r="Q50" s="280">
        <f t="shared" si="5"/>
        <v>5.09554140127389</v>
      </c>
      <c r="R50" s="293">
        <f t="shared" si="9"/>
        <v>4.65116279069767</v>
      </c>
      <c r="S50" s="39"/>
      <c r="T50" s="39"/>
      <c r="U50" s="39"/>
      <c r="V50" s="39"/>
      <c r="W50" s="30"/>
      <c r="X50" s="30"/>
      <c r="Y50" s="30"/>
      <c r="Z50" s="30"/>
      <c r="AA50" s="30"/>
      <c r="AB50" s="30"/>
      <c r="AC50" s="30"/>
      <c r="AD50" s="30"/>
    </row>
    <row r="51" s="65" customFormat="1" ht="23.25" customHeight="1" spans="2:30">
      <c r="B51" s="145" t="s">
        <v>688</v>
      </c>
      <c r="C51" s="250">
        <f t="shared" ref="C51:P51" si="12">IF(ISERROR(C37*100/C$38),"-",(C37*100/C$38))</f>
        <v>9.67741935483871</v>
      </c>
      <c r="D51" s="251">
        <f t="shared" si="12"/>
        <v>2.77777777777778</v>
      </c>
      <c r="E51" s="251">
        <f t="shared" si="12"/>
        <v>5.45454545454545</v>
      </c>
      <c r="F51" s="251">
        <f t="shared" si="12"/>
        <v>4.28571428571429</v>
      </c>
      <c r="G51" s="251">
        <f t="shared" si="12"/>
        <v>5.74712643678161</v>
      </c>
      <c r="H51" s="251">
        <f t="shared" si="12"/>
        <v>5.43478260869565</v>
      </c>
      <c r="I51" s="251">
        <f t="shared" si="12"/>
        <v>5.10204081632653</v>
      </c>
      <c r="J51" s="251">
        <f t="shared" si="12"/>
        <v>5.51181102362205</v>
      </c>
      <c r="K51" s="251">
        <f t="shared" si="12"/>
        <v>5.51181102362205</v>
      </c>
      <c r="L51" s="251">
        <f t="shared" si="12"/>
        <v>5.88235294117647</v>
      </c>
      <c r="M51" s="251">
        <f t="shared" si="12"/>
        <v>6.83229813664596</v>
      </c>
      <c r="N51" s="251">
        <f t="shared" si="12"/>
        <v>6.81818181818182</v>
      </c>
      <c r="O51" s="281">
        <f t="shared" si="12"/>
        <v>6.85714285714286</v>
      </c>
      <c r="P51" s="280">
        <f t="shared" si="4"/>
        <v>5.98802395209581</v>
      </c>
      <c r="Q51" s="281">
        <f t="shared" si="5"/>
        <v>5.09554140127389</v>
      </c>
      <c r="R51" s="296">
        <f t="shared" si="9"/>
        <v>5.81395348837209</v>
      </c>
      <c r="S51" s="39"/>
      <c r="T51" s="39"/>
      <c r="U51" s="39"/>
      <c r="V51" s="39"/>
      <c r="W51" s="30"/>
      <c r="X51" s="30"/>
      <c r="Y51" s="30"/>
      <c r="Z51" s="30"/>
      <c r="AA51" s="30"/>
      <c r="AB51" s="30"/>
      <c r="AC51" s="30"/>
      <c r="AD51" s="30"/>
    </row>
    <row r="52" s="65" customFormat="1" ht="23.25" customHeight="1" spans="2:30">
      <c r="B52" s="252" t="s">
        <v>6</v>
      </c>
      <c r="C52" s="225">
        <f t="shared" ref="C52:O52" si="13">IF(ISERROR(C38*100/C$38),"-",(C38*100/C$38))</f>
        <v>100</v>
      </c>
      <c r="D52" s="225">
        <f t="shared" si="13"/>
        <v>100</v>
      </c>
      <c r="E52" s="225">
        <f t="shared" si="13"/>
        <v>100</v>
      </c>
      <c r="F52" s="225">
        <f t="shared" si="13"/>
        <v>100</v>
      </c>
      <c r="G52" s="225">
        <f t="shared" si="13"/>
        <v>100</v>
      </c>
      <c r="H52" s="225">
        <f t="shared" si="13"/>
        <v>100</v>
      </c>
      <c r="I52" s="225">
        <f t="shared" si="13"/>
        <v>100</v>
      </c>
      <c r="J52" s="225">
        <f t="shared" si="13"/>
        <v>100</v>
      </c>
      <c r="K52" s="225">
        <f t="shared" si="13"/>
        <v>100</v>
      </c>
      <c r="L52" s="225">
        <f t="shared" si="13"/>
        <v>100</v>
      </c>
      <c r="M52" s="225">
        <f t="shared" si="13"/>
        <v>100</v>
      </c>
      <c r="N52" s="225">
        <f t="shared" si="13"/>
        <v>100</v>
      </c>
      <c r="O52" s="225">
        <f t="shared" si="13"/>
        <v>100</v>
      </c>
      <c r="P52" s="225">
        <f t="shared" si="4"/>
        <v>100</v>
      </c>
      <c r="Q52" s="277">
        <f>SUM(Q44:Q51)</f>
        <v>100</v>
      </c>
      <c r="R52" s="288">
        <f>SUM(R44:R51)</f>
        <v>100</v>
      </c>
      <c r="S52" s="170"/>
      <c r="T52" s="170"/>
      <c r="U52" s="170"/>
      <c r="V52" s="39"/>
      <c r="W52" s="30"/>
      <c r="X52" s="30"/>
      <c r="Y52" s="30"/>
      <c r="Z52" s="30"/>
      <c r="AA52" s="30"/>
      <c r="AB52" s="30"/>
      <c r="AC52" s="30"/>
      <c r="AD52" s="30"/>
    </row>
    <row r="53" s="65" customFormat="1" ht="23.25" customHeight="1" spans="2:30">
      <c r="B53" s="226" t="s">
        <v>689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72"/>
      <c r="T53" s="196"/>
      <c r="U53" s="196"/>
      <c r="V53" s="39"/>
      <c r="W53" s="30"/>
      <c r="X53" s="30"/>
      <c r="Y53" s="30"/>
      <c r="Z53" s="30"/>
      <c r="AA53" s="30"/>
      <c r="AB53" s="30"/>
      <c r="AC53" s="30"/>
      <c r="AD53" s="30"/>
    </row>
    <row r="54" s="65" customFormat="1" ht="23.25" customHeight="1" spans="2:30">
      <c r="B54" s="253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96"/>
      <c r="U54" s="196"/>
      <c r="V54" s="39"/>
      <c r="W54" s="30"/>
      <c r="X54" s="30"/>
      <c r="Y54" s="30"/>
      <c r="Z54" s="30"/>
      <c r="AA54" s="30"/>
      <c r="AB54" s="30"/>
      <c r="AC54" s="30"/>
      <c r="AD54" s="30"/>
    </row>
    <row r="55" s="65" customFormat="1" ht="23.25" customHeight="1" spans="2:30">
      <c r="B55" s="253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96"/>
      <c r="U55" s="196"/>
      <c r="V55" s="39"/>
      <c r="W55" s="30"/>
      <c r="X55" s="30"/>
      <c r="Y55" s="30"/>
      <c r="Z55" s="30"/>
      <c r="AA55" s="30"/>
      <c r="AB55" s="30"/>
      <c r="AC55" s="30"/>
      <c r="AD55" s="30"/>
    </row>
    <row r="56" s="65" customFormat="1" ht="23.25" customHeight="1" spans="2:30">
      <c r="B56" s="66" t="s">
        <v>693</v>
      </c>
      <c r="C56" s="66"/>
      <c r="D56" s="66"/>
      <c r="E56" s="66"/>
      <c r="F56" s="66"/>
      <c r="G56" s="66"/>
      <c r="H56" s="67"/>
      <c r="I56" s="67"/>
      <c r="J56" s="68"/>
      <c r="K56" s="227"/>
      <c r="L56" s="227"/>
      <c r="M56" s="227"/>
      <c r="N56" s="227"/>
      <c r="O56" s="227"/>
      <c r="P56" s="227"/>
      <c r="Q56" s="67"/>
      <c r="R56" s="297"/>
      <c r="S56" s="297"/>
      <c r="T56" s="67"/>
      <c r="U56" s="87"/>
      <c r="V56" s="39"/>
      <c r="W56" s="30"/>
      <c r="X56" s="30"/>
      <c r="Y56" s="30"/>
      <c r="Z56" s="30"/>
      <c r="AA56" s="30"/>
      <c r="AB56" s="30"/>
      <c r="AC56" s="30"/>
      <c r="AD56" s="30"/>
    </row>
    <row r="57" s="65" customFormat="1" ht="23.25" customHeight="1" spans="1:34">
      <c r="A57"/>
      <c r="B57" s="211" t="s">
        <v>679</v>
      </c>
      <c r="C57" s="212" t="s">
        <v>680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82"/>
    </row>
    <row r="58" s="65" customFormat="1" ht="23.25" customHeight="1" spans="1:34">
      <c r="A58"/>
      <c r="B58" s="200"/>
      <c r="C58" s="254">
        <v>2014</v>
      </c>
      <c r="D58" s="255"/>
      <c r="E58" s="255"/>
      <c r="F58" s="256"/>
      <c r="G58" s="254">
        <v>2015</v>
      </c>
      <c r="H58" s="255"/>
      <c r="I58" s="255"/>
      <c r="J58" s="256"/>
      <c r="K58" s="254">
        <v>2016</v>
      </c>
      <c r="L58" s="255"/>
      <c r="M58" s="255"/>
      <c r="N58" s="255"/>
      <c r="O58" s="254">
        <v>2017</v>
      </c>
      <c r="P58" s="255"/>
      <c r="Q58" s="255"/>
      <c r="R58" s="255"/>
      <c r="S58" s="298">
        <v>2018</v>
      </c>
      <c r="T58" s="299"/>
      <c r="U58" s="299"/>
      <c r="V58" s="300"/>
      <c r="W58" s="298">
        <v>2019</v>
      </c>
      <c r="X58" s="299"/>
      <c r="Y58" s="299"/>
      <c r="Z58" s="300"/>
      <c r="AA58" s="254">
        <v>2020</v>
      </c>
      <c r="AB58" s="255"/>
      <c r="AC58" s="255"/>
      <c r="AD58" s="256"/>
      <c r="AE58" s="298">
        <v>2021</v>
      </c>
      <c r="AF58" s="299"/>
      <c r="AG58" s="299"/>
      <c r="AH58" s="300"/>
    </row>
    <row r="59" s="65" customFormat="1" ht="23.25" customHeight="1" spans="1:34">
      <c r="A59"/>
      <c r="B59" s="257" t="s">
        <v>694</v>
      </c>
      <c r="C59" s="258" t="s">
        <v>695</v>
      </c>
      <c r="D59" s="258" t="s">
        <v>696</v>
      </c>
      <c r="E59" s="258" t="s">
        <v>697</v>
      </c>
      <c r="F59" s="259">
        <v>2</v>
      </c>
      <c r="G59" s="259" t="s">
        <v>695</v>
      </c>
      <c r="H59" s="259" t="s">
        <v>696</v>
      </c>
      <c r="I59" s="259" t="s">
        <v>697</v>
      </c>
      <c r="J59" s="259">
        <v>2</v>
      </c>
      <c r="K59" s="258" t="s">
        <v>695</v>
      </c>
      <c r="L59" s="259" t="s">
        <v>696</v>
      </c>
      <c r="M59" s="259" t="s">
        <v>697</v>
      </c>
      <c r="N59" s="259">
        <v>2</v>
      </c>
      <c r="O59" s="258" t="s">
        <v>695</v>
      </c>
      <c r="P59" s="259" t="s">
        <v>696</v>
      </c>
      <c r="Q59" s="259" t="s">
        <v>697</v>
      </c>
      <c r="R59" s="258">
        <v>2</v>
      </c>
      <c r="S59" s="186" t="s">
        <v>695</v>
      </c>
      <c r="T59" s="179" t="s">
        <v>696</v>
      </c>
      <c r="U59" s="179" t="s">
        <v>697</v>
      </c>
      <c r="V59" s="186">
        <v>2</v>
      </c>
      <c r="W59" s="186" t="s">
        <v>695</v>
      </c>
      <c r="X59" s="179" t="s">
        <v>696</v>
      </c>
      <c r="Y59" s="179" t="s">
        <v>697</v>
      </c>
      <c r="Z59" s="186">
        <v>2</v>
      </c>
      <c r="AA59" s="258" t="s">
        <v>695</v>
      </c>
      <c r="AB59" s="259" t="s">
        <v>696</v>
      </c>
      <c r="AC59" s="259" t="s">
        <v>697</v>
      </c>
      <c r="AD59" s="258">
        <v>2</v>
      </c>
      <c r="AE59" s="186" t="s">
        <v>695</v>
      </c>
      <c r="AF59" s="179" t="s">
        <v>696</v>
      </c>
      <c r="AG59" s="179" t="s">
        <v>697</v>
      </c>
      <c r="AH59" s="186">
        <v>2</v>
      </c>
    </row>
    <row r="60" s="65" customFormat="1" ht="23.25" customHeight="1" spans="1:34">
      <c r="A60"/>
      <c r="B60" s="235" t="s">
        <v>681</v>
      </c>
      <c r="C60" s="260">
        <v>1</v>
      </c>
      <c r="D60" s="260" t="s">
        <v>130</v>
      </c>
      <c r="E60" s="260">
        <v>1</v>
      </c>
      <c r="F60" s="261">
        <v>8</v>
      </c>
      <c r="G60" s="261">
        <v>1</v>
      </c>
      <c r="H60" s="260" t="s">
        <v>130</v>
      </c>
      <c r="I60" s="264">
        <v>1</v>
      </c>
      <c r="J60" s="264">
        <v>8</v>
      </c>
      <c r="K60" s="260">
        <v>1</v>
      </c>
      <c r="L60" s="264" t="s">
        <v>130</v>
      </c>
      <c r="M60" s="264">
        <v>2</v>
      </c>
      <c r="N60" s="264">
        <v>3</v>
      </c>
      <c r="O60" s="260">
        <v>1</v>
      </c>
      <c r="P60" s="264" t="s">
        <v>130</v>
      </c>
      <c r="Q60" s="264">
        <v>2</v>
      </c>
      <c r="R60" s="301">
        <v>5</v>
      </c>
      <c r="S60" s="80">
        <v>1</v>
      </c>
      <c r="T60" s="302" t="s">
        <v>130</v>
      </c>
      <c r="U60" s="302">
        <v>1</v>
      </c>
      <c r="V60" s="303">
        <v>7</v>
      </c>
      <c r="W60" s="80">
        <v>1</v>
      </c>
      <c r="X60" s="302" t="s">
        <v>130</v>
      </c>
      <c r="Y60" s="302">
        <v>1</v>
      </c>
      <c r="Z60" s="303">
        <v>9</v>
      </c>
      <c r="AA60" s="260">
        <v>1</v>
      </c>
      <c r="AB60" s="264" t="s">
        <v>130</v>
      </c>
      <c r="AC60" s="264">
        <v>2</v>
      </c>
      <c r="AD60" s="301">
        <v>8</v>
      </c>
      <c r="AE60" s="80">
        <v>1</v>
      </c>
      <c r="AF60" s="302">
        <v>0</v>
      </c>
      <c r="AG60" s="302">
        <v>2</v>
      </c>
      <c r="AH60" s="303">
        <v>8</v>
      </c>
    </row>
    <row r="61" s="65" customFormat="1" ht="23.25" customHeight="1" spans="1:34">
      <c r="A61"/>
      <c r="B61" s="235" t="s">
        <v>682</v>
      </c>
      <c r="C61" s="260" t="s">
        <v>130</v>
      </c>
      <c r="D61" s="260" t="s">
        <v>130</v>
      </c>
      <c r="E61" s="260" t="s">
        <v>130</v>
      </c>
      <c r="F61" s="261">
        <v>1</v>
      </c>
      <c r="G61" s="260" t="s">
        <v>130</v>
      </c>
      <c r="H61" s="260" t="s">
        <v>130</v>
      </c>
      <c r="I61" s="264" t="s">
        <v>130</v>
      </c>
      <c r="J61" s="264">
        <v>1</v>
      </c>
      <c r="K61" s="264" t="s">
        <v>130</v>
      </c>
      <c r="L61" s="264" t="s">
        <v>130</v>
      </c>
      <c r="M61" s="264" t="s">
        <v>130</v>
      </c>
      <c r="N61" s="264">
        <v>1</v>
      </c>
      <c r="O61" s="264" t="s">
        <v>130</v>
      </c>
      <c r="P61" s="264" t="s">
        <v>130</v>
      </c>
      <c r="Q61" s="264" t="s">
        <v>130</v>
      </c>
      <c r="R61" s="301" t="s">
        <v>130</v>
      </c>
      <c r="S61" s="302" t="s">
        <v>130</v>
      </c>
      <c r="T61" s="302" t="s">
        <v>130</v>
      </c>
      <c r="U61" s="302" t="s">
        <v>130</v>
      </c>
      <c r="V61" s="303" t="s">
        <v>130</v>
      </c>
      <c r="W61" s="302" t="s">
        <v>130</v>
      </c>
      <c r="X61" s="302" t="s">
        <v>130</v>
      </c>
      <c r="Y61" s="302" t="s">
        <v>130</v>
      </c>
      <c r="Z61" s="303">
        <v>1</v>
      </c>
      <c r="AA61" s="264" t="s">
        <v>130</v>
      </c>
      <c r="AB61" s="264" t="s">
        <v>130</v>
      </c>
      <c r="AC61" s="264" t="s">
        <v>130</v>
      </c>
      <c r="AD61" s="301">
        <v>1</v>
      </c>
      <c r="AE61" s="302">
        <v>0</v>
      </c>
      <c r="AF61" s="302">
        <v>0</v>
      </c>
      <c r="AG61" s="302">
        <v>0</v>
      </c>
      <c r="AH61" s="303">
        <v>1</v>
      </c>
    </row>
    <row r="62" s="65" customFormat="1" ht="23.25" customHeight="1" spans="1:34">
      <c r="A62"/>
      <c r="B62" s="220" t="s">
        <v>683</v>
      </c>
      <c r="C62" s="201" t="s">
        <v>130</v>
      </c>
      <c r="D62" s="201" t="s">
        <v>130</v>
      </c>
      <c r="E62" s="201" t="s">
        <v>130</v>
      </c>
      <c r="F62" s="262">
        <v>2</v>
      </c>
      <c r="G62" s="201" t="s">
        <v>130</v>
      </c>
      <c r="H62" s="201" t="s">
        <v>130</v>
      </c>
      <c r="I62" s="264" t="s">
        <v>130</v>
      </c>
      <c r="J62" s="264">
        <v>3</v>
      </c>
      <c r="K62" s="264" t="s">
        <v>130</v>
      </c>
      <c r="L62" s="264" t="s">
        <v>130</v>
      </c>
      <c r="M62" s="264" t="s">
        <v>130</v>
      </c>
      <c r="N62" s="264">
        <v>2</v>
      </c>
      <c r="O62" s="264" t="s">
        <v>130</v>
      </c>
      <c r="P62" s="264" t="s">
        <v>130</v>
      </c>
      <c r="Q62" s="264" t="s">
        <v>130</v>
      </c>
      <c r="R62" s="301">
        <v>3</v>
      </c>
      <c r="S62" s="302" t="s">
        <v>130</v>
      </c>
      <c r="T62" s="302" t="s">
        <v>130</v>
      </c>
      <c r="U62" s="302" t="s">
        <v>130</v>
      </c>
      <c r="V62" s="303">
        <v>3</v>
      </c>
      <c r="W62" s="302" t="s">
        <v>130</v>
      </c>
      <c r="X62" s="302" t="s">
        <v>130</v>
      </c>
      <c r="Y62" s="302" t="s">
        <v>130</v>
      </c>
      <c r="Z62" s="303">
        <v>3</v>
      </c>
      <c r="AA62" s="264" t="s">
        <v>130</v>
      </c>
      <c r="AB62" s="264" t="s">
        <v>130</v>
      </c>
      <c r="AC62" s="264" t="s">
        <v>130</v>
      </c>
      <c r="AD62" s="301">
        <v>3</v>
      </c>
      <c r="AE62" s="302">
        <v>0</v>
      </c>
      <c r="AF62" s="302">
        <v>0</v>
      </c>
      <c r="AG62" s="302">
        <v>0</v>
      </c>
      <c r="AH62" s="303">
        <v>3</v>
      </c>
    </row>
    <row r="63" s="65" customFormat="1" ht="23.25" customHeight="1" spans="1:34">
      <c r="A63"/>
      <c r="B63" s="263" t="s">
        <v>684</v>
      </c>
      <c r="C63" s="201" t="s">
        <v>130</v>
      </c>
      <c r="D63" s="201" t="s">
        <v>130</v>
      </c>
      <c r="E63" s="201" t="s">
        <v>130</v>
      </c>
      <c r="F63" s="262">
        <v>1</v>
      </c>
      <c r="G63" s="201" t="s">
        <v>130</v>
      </c>
      <c r="H63" s="201" t="s">
        <v>130</v>
      </c>
      <c r="I63" s="264" t="s">
        <v>130</v>
      </c>
      <c r="J63" s="264">
        <v>1</v>
      </c>
      <c r="K63" s="264" t="s">
        <v>130</v>
      </c>
      <c r="L63" s="264" t="s">
        <v>130</v>
      </c>
      <c r="M63" s="264" t="s">
        <v>130</v>
      </c>
      <c r="N63" s="264" t="s">
        <v>130</v>
      </c>
      <c r="O63" s="264" t="s">
        <v>130</v>
      </c>
      <c r="P63" s="264" t="s">
        <v>130</v>
      </c>
      <c r="Q63" s="264" t="s">
        <v>130</v>
      </c>
      <c r="R63" s="301" t="s">
        <v>130</v>
      </c>
      <c r="S63" s="302" t="s">
        <v>130</v>
      </c>
      <c r="T63" s="302" t="s">
        <v>130</v>
      </c>
      <c r="U63" s="302" t="s">
        <v>130</v>
      </c>
      <c r="V63" s="303">
        <v>1</v>
      </c>
      <c r="W63" s="302" t="s">
        <v>130</v>
      </c>
      <c r="X63" s="302" t="s">
        <v>130</v>
      </c>
      <c r="Y63" s="302" t="s">
        <v>130</v>
      </c>
      <c r="Z63" s="303">
        <v>2</v>
      </c>
      <c r="AA63" s="264" t="s">
        <v>130</v>
      </c>
      <c r="AB63" s="264" t="s">
        <v>130</v>
      </c>
      <c r="AC63" s="264" t="s">
        <v>130</v>
      </c>
      <c r="AD63" s="301">
        <v>2</v>
      </c>
      <c r="AE63" s="302">
        <v>0</v>
      </c>
      <c r="AF63" s="302">
        <v>0</v>
      </c>
      <c r="AG63" s="302">
        <v>0</v>
      </c>
      <c r="AH63" s="303">
        <v>2</v>
      </c>
    </row>
    <row r="64" s="65" customFormat="1" ht="23.25" customHeight="1" spans="1:34">
      <c r="A64"/>
      <c r="B64" s="220" t="s">
        <v>685</v>
      </c>
      <c r="C64" s="201" t="s">
        <v>130</v>
      </c>
      <c r="D64" s="201">
        <v>1</v>
      </c>
      <c r="E64" s="201">
        <v>1</v>
      </c>
      <c r="F64" s="262">
        <v>3</v>
      </c>
      <c r="G64" s="201" t="s">
        <v>130</v>
      </c>
      <c r="H64" s="264">
        <v>1</v>
      </c>
      <c r="I64" s="264" t="s">
        <v>130</v>
      </c>
      <c r="J64" s="264">
        <v>5</v>
      </c>
      <c r="K64" s="264" t="s">
        <v>130</v>
      </c>
      <c r="L64" s="264" t="s">
        <v>130</v>
      </c>
      <c r="M64" s="264" t="s">
        <v>130</v>
      </c>
      <c r="N64" s="264">
        <v>4</v>
      </c>
      <c r="O64" s="264" t="s">
        <v>130</v>
      </c>
      <c r="P64" s="264" t="s">
        <v>130</v>
      </c>
      <c r="Q64" s="264" t="s">
        <v>130</v>
      </c>
      <c r="R64" s="301">
        <v>5</v>
      </c>
      <c r="S64" s="302" t="s">
        <v>130</v>
      </c>
      <c r="T64" s="302" t="s">
        <v>130</v>
      </c>
      <c r="U64" s="302">
        <v>1</v>
      </c>
      <c r="V64" s="303">
        <v>5</v>
      </c>
      <c r="W64" s="302" t="s">
        <v>130</v>
      </c>
      <c r="X64" s="302" t="s">
        <v>130</v>
      </c>
      <c r="Y64" s="302">
        <v>1</v>
      </c>
      <c r="Z64" s="303">
        <v>4</v>
      </c>
      <c r="AA64" s="264" t="s">
        <v>130</v>
      </c>
      <c r="AB64" s="264" t="s">
        <v>130</v>
      </c>
      <c r="AC64" s="264">
        <v>1</v>
      </c>
      <c r="AD64" s="301">
        <v>3</v>
      </c>
      <c r="AE64" s="302">
        <v>0</v>
      </c>
      <c r="AF64" s="302">
        <v>0</v>
      </c>
      <c r="AG64" s="302">
        <v>1</v>
      </c>
      <c r="AH64" s="303">
        <v>3</v>
      </c>
    </row>
    <row r="65" s="65" customFormat="1" ht="23.25" customHeight="1" spans="1:34">
      <c r="A65"/>
      <c r="B65" s="220" t="s">
        <v>686</v>
      </c>
      <c r="C65" s="201" t="s">
        <v>130</v>
      </c>
      <c r="D65" s="201" t="s">
        <v>130</v>
      </c>
      <c r="E65" s="201" t="s">
        <v>130</v>
      </c>
      <c r="F65" s="201" t="s">
        <v>130</v>
      </c>
      <c r="G65" s="201" t="s">
        <v>130</v>
      </c>
      <c r="H65" s="264" t="s">
        <v>130</v>
      </c>
      <c r="I65" s="264" t="s">
        <v>130</v>
      </c>
      <c r="J65" s="264" t="s">
        <v>130</v>
      </c>
      <c r="K65" s="264" t="s">
        <v>130</v>
      </c>
      <c r="L65" s="264" t="s">
        <v>130</v>
      </c>
      <c r="M65" s="264" t="s">
        <v>130</v>
      </c>
      <c r="N65" s="264" t="s">
        <v>130</v>
      </c>
      <c r="O65" s="264" t="s">
        <v>130</v>
      </c>
      <c r="P65" s="264" t="s">
        <v>130</v>
      </c>
      <c r="Q65" s="264" t="s">
        <v>130</v>
      </c>
      <c r="R65" s="301" t="s">
        <v>130</v>
      </c>
      <c r="S65" s="302" t="s">
        <v>130</v>
      </c>
      <c r="T65" s="302" t="s">
        <v>130</v>
      </c>
      <c r="U65" s="302" t="s">
        <v>130</v>
      </c>
      <c r="V65" s="303">
        <v>1</v>
      </c>
      <c r="W65" s="302" t="s">
        <v>130</v>
      </c>
      <c r="X65" s="302" t="s">
        <v>130</v>
      </c>
      <c r="Y65" s="302" t="s">
        <v>130</v>
      </c>
      <c r="Z65" s="303">
        <v>1</v>
      </c>
      <c r="AA65" s="264" t="s">
        <v>130</v>
      </c>
      <c r="AB65" s="264" t="s">
        <v>130</v>
      </c>
      <c r="AC65" s="264" t="s">
        <v>130</v>
      </c>
      <c r="AD65" s="301">
        <v>1</v>
      </c>
      <c r="AE65" s="302">
        <v>0</v>
      </c>
      <c r="AF65" s="302">
        <v>0</v>
      </c>
      <c r="AG65" s="302">
        <v>0</v>
      </c>
      <c r="AH65" s="303">
        <v>1</v>
      </c>
    </row>
    <row r="66" s="65" customFormat="1" ht="23.25" customHeight="1" spans="1:34">
      <c r="A66"/>
      <c r="B66" s="220" t="s">
        <v>687</v>
      </c>
      <c r="C66" s="201" t="s">
        <v>130</v>
      </c>
      <c r="D66" s="201" t="s">
        <v>130</v>
      </c>
      <c r="E66" s="201" t="s">
        <v>130</v>
      </c>
      <c r="F66" s="201" t="s">
        <v>130</v>
      </c>
      <c r="G66" s="201" t="s">
        <v>130</v>
      </c>
      <c r="H66" s="264" t="s">
        <v>130</v>
      </c>
      <c r="I66" s="264" t="s">
        <v>130</v>
      </c>
      <c r="J66" s="264" t="s">
        <v>130</v>
      </c>
      <c r="K66" s="264" t="s">
        <v>130</v>
      </c>
      <c r="L66" s="264" t="s">
        <v>130</v>
      </c>
      <c r="M66" s="264" t="s">
        <v>130</v>
      </c>
      <c r="N66" s="264" t="s">
        <v>130</v>
      </c>
      <c r="O66" s="264" t="s">
        <v>130</v>
      </c>
      <c r="P66" s="264" t="s">
        <v>130</v>
      </c>
      <c r="Q66" s="264" t="s">
        <v>130</v>
      </c>
      <c r="R66" s="301" t="s">
        <v>130</v>
      </c>
      <c r="S66" s="302" t="s">
        <v>130</v>
      </c>
      <c r="T66" s="302" t="s">
        <v>130</v>
      </c>
      <c r="U66" s="302" t="s">
        <v>130</v>
      </c>
      <c r="V66" s="303" t="s">
        <v>130</v>
      </c>
      <c r="W66" s="302" t="s">
        <v>130</v>
      </c>
      <c r="X66" s="302" t="s">
        <v>130</v>
      </c>
      <c r="Y66" s="302" t="s">
        <v>130</v>
      </c>
      <c r="Z66" s="302" t="s">
        <v>130</v>
      </c>
      <c r="AA66" s="264" t="s">
        <v>130</v>
      </c>
      <c r="AB66" s="264" t="s">
        <v>130</v>
      </c>
      <c r="AC66" s="264" t="s">
        <v>130</v>
      </c>
      <c r="AD66" s="264" t="s">
        <v>130</v>
      </c>
      <c r="AE66" s="302">
        <v>0</v>
      </c>
      <c r="AF66" s="302">
        <v>0</v>
      </c>
      <c r="AG66" s="302">
        <v>0</v>
      </c>
      <c r="AH66" s="302">
        <v>0</v>
      </c>
    </row>
    <row r="67" s="65" customFormat="1" ht="23.25" customHeight="1" spans="1:34">
      <c r="A67"/>
      <c r="B67" s="220" t="s">
        <v>688</v>
      </c>
      <c r="C67" s="201" t="s">
        <v>130</v>
      </c>
      <c r="D67" s="201" t="s">
        <v>130</v>
      </c>
      <c r="E67" s="201" t="s">
        <v>130</v>
      </c>
      <c r="F67" s="262">
        <v>2</v>
      </c>
      <c r="G67" s="201" t="s">
        <v>130</v>
      </c>
      <c r="H67" s="264" t="s">
        <v>130</v>
      </c>
      <c r="I67" s="264" t="s">
        <v>130</v>
      </c>
      <c r="J67" s="264">
        <v>1</v>
      </c>
      <c r="K67" s="264" t="s">
        <v>130</v>
      </c>
      <c r="L67" s="264" t="s">
        <v>130</v>
      </c>
      <c r="M67" s="264" t="s">
        <v>130</v>
      </c>
      <c r="N67" s="264">
        <v>2</v>
      </c>
      <c r="O67" s="264" t="s">
        <v>130</v>
      </c>
      <c r="P67" s="264" t="s">
        <v>130</v>
      </c>
      <c r="Q67" s="264" t="s">
        <v>130</v>
      </c>
      <c r="R67" s="301">
        <v>2</v>
      </c>
      <c r="S67" s="302" t="s">
        <v>130</v>
      </c>
      <c r="T67" s="302" t="s">
        <v>130</v>
      </c>
      <c r="U67" s="302" t="s">
        <v>130</v>
      </c>
      <c r="V67" s="303">
        <v>2</v>
      </c>
      <c r="W67" s="302" t="s">
        <v>130</v>
      </c>
      <c r="X67" s="302" t="s">
        <v>130</v>
      </c>
      <c r="Y67" s="302" t="s">
        <v>130</v>
      </c>
      <c r="Z67" s="303">
        <v>1</v>
      </c>
      <c r="AA67" s="264" t="s">
        <v>130</v>
      </c>
      <c r="AB67" s="264" t="s">
        <v>130</v>
      </c>
      <c r="AC67" s="264" t="s">
        <v>130</v>
      </c>
      <c r="AD67" s="301">
        <v>1</v>
      </c>
      <c r="AE67" s="302">
        <v>0</v>
      </c>
      <c r="AF67" s="302">
        <v>0</v>
      </c>
      <c r="AG67" s="302">
        <v>0</v>
      </c>
      <c r="AH67" s="303">
        <v>1</v>
      </c>
    </row>
    <row r="68" s="65" customFormat="1" ht="23.25" customHeight="1" spans="1:34">
      <c r="A68"/>
      <c r="B68" s="235" t="s">
        <v>555</v>
      </c>
      <c r="C68" s="304" t="s">
        <v>130</v>
      </c>
      <c r="D68" s="304" t="s">
        <v>130</v>
      </c>
      <c r="E68" s="304" t="s">
        <v>130</v>
      </c>
      <c r="F68" s="305">
        <v>1</v>
      </c>
      <c r="G68" s="304" t="s">
        <v>130</v>
      </c>
      <c r="H68" s="306" t="s">
        <v>130</v>
      </c>
      <c r="I68" s="306" t="s">
        <v>130</v>
      </c>
      <c r="J68" s="306">
        <v>1</v>
      </c>
      <c r="K68" s="306" t="s">
        <v>130</v>
      </c>
      <c r="L68" s="306" t="s">
        <v>130</v>
      </c>
      <c r="M68" s="306" t="s">
        <v>130</v>
      </c>
      <c r="N68" s="306" t="s">
        <v>130</v>
      </c>
      <c r="O68" s="306" t="s">
        <v>130</v>
      </c>
      <c r="P68" s="306" t="s">
        <v>130</v>
      </c>
      <c r="Q68" s="306" t="s">
        <v>130</v>
      </c>
      <c r="R68" s="337" t="s">
        <v>130</v>
      </c>
      <c r="S68" s="338" t="s">
        <v>130</v>
      </c>
      <c r="T68" s="338" t="s">
        <v>130</v>
      </c>
      <c r="U68" s="338" t="s">
        <v>130</v>
      </c>
      <c r="V68" s="339" t="s">
        <v>130</v>
      </c>
      <c r="W68" s="338" t="s">
        <v>130</v>
      </c>
      <c r="X68" s="338" t="s">
        <v>130</v>
      </c>
      <c r="Y68" s="338" t="s">
        <v>130</v>
      </c>
      <c r="Z68" s="339">
        <v>1</v>
      </c>
      <c r="AA68" s="306" t="s">
        <v>130</v>
      </c>
      <c r="AB68" s="306" t="s">
        <v>130</v>
      </c>
      <c r="AC68" s="306" t="s">
        <v>130</v>
      </c>
      <c r="AD68" s="337">
        <v>1</v>
      </c>
      <c r="AE68" s="338">
        <v>0</v>
      </c>
      <c r="AF68" s="338">
        <v>0</v>
      </c>
      <c r="AG68" s="338">
        <v>0</v>
      </c>
      <c r="AH68" s="339">
        <v>1</v>
      </c>
    </row>
    <row r="69" s="65" customFormat="1" ht="23.25" customHeight="1" spans="1:34">
      <c r="A69"/>
      <c r="B69" s="223" t="s">
        <v>6</v>
      </c>
      <c r="C69" s="224">
        <f>SUM(C60:C68)</f>
        <v>1</v>
      </c>
      <c r="D69" s="225">
        <f t="shared" ref="D69:M69" si="14">SUM(D60:D68)</f>
        <v>1</v>
      </c>
      <c r="E69" s="225">
        <f t="shared" si="14"/>
        <v>2</v>
      </c>
      <c r="F69" s="225">
        <f t="shared" si="14"/>
        <v>18</v>
      </c>
      <c r="G69" s="225">
        <f t="shared" si="14"/>
        <v>1</v>
      </c>
      <c r="H69" s="225">
        <f t="shared" si="14"/>
        <v>1</v>
      </c>
      <c r="I69" s="225">
        <f t="shared" si="14"/>
        <v>1</v>
      </c>
      <c r="J69" s="225">
        <f t="shared" si="14"/>
        <v>20</v>
      </c>
      <c r="K69" s="225">
        <f t="shared" si="14"/>
        <v>1</v>
      </c>
      <c r="L69" s="225">
        <f t="shared" si="14"/>
        <v>0</v>
      </c>
      <c r="M69" s="225">
        <f t="shared" si="14"/>
        <v>2</v>
      </c>
      <c r="N69" s="225">
        <f t="shared" ref="N69:R69" si="15">SUM(N60:N68)</f>
        <v>12</v>
      </c>
      <c r="O69" s="225">
        <f t="shared" si="15"/>
        <v>1</v>
      </c>
      <c r="P69" s="225">
        <f t="shared" si="15"/>
        <v>0</v>
      </c>
      <c r="Q69" s="225">
        <f t="shared" si="15"/>
        <v>2</v>
      </c>
      <c r="R69" s="332">
        <f t="shared" si="15"/>
        <v>15</v>
      </c>
      <c r="S69" s="277">
        <f t="shared" ref="S69:AH69" si="16">SUM(S60:S68)</f>
        <v>1</v>
      </c>
      <c r="T69" s="277">
        <f t="shared" si="16"/>
        <v>0</v>
      </c>
      <c r="U69" s="277">
        <f t="shared" si="16"/>
        <v>2</v>
      </c>
      <c r="V69" s="288">
        <f t="shared" si="16"/>
        <v>19</v>
      </c>
      <c r="W69" s="277">
        <f t="shared" si="16"/>
        <v>1</v>
      </c>
      <c r="X69" s="277">
        <f t="shared" si="16"/>
        <v>0</v>
      </c>
      <c r="Y69" s="277">
        <f t="shared" si="16"/>
        <v>2</v>
      </c>
      <c r="Z69" s="288">
        <f t="shared" si="16"/>
        <v>22</v>
      </c>
      <c r="AA69" s="225">
        <f t="shared" si="16"/>
        <v>1</v>
      </c>
      <c r="AB69" s="225">
        <f t="shared" si="16"/>
        <v>0</v>
      </c>
      <c r="AC69" s="225">
        <f t="shared" si="16"/>
        <v>3</v>
      </c>
      <c r="AD69" s="332">
        <f t="shared" si="16"/>
        <v>20</v>
      </c>
      <c r="AE69" s="277">
        <f t="shared" si="16"/>
        <v>1</v>
      </c>
      <c r="AF69" s="277">
        <f t="shared" si="16"/>
        <v>0</v>
      </c>
      <c r="AG69" s="277">
        <f t="shared" si="16"/>
        <v>3</v>
      </c>
      <c r="AH69" s="288">
        <f t="shared" si="16"/>
        <v>20</v>
      </c>
    </row>
    <row r="70" s="65" customFormat="1" ht="23.25" customHeight="1" spans="1:30">
      <c r="A70"/>
      <c r="B70" s="226" t="s">
        <v>689</v>
      </c>
      <c r="C70" s="307"/>
      <c r="D70" s="35"/>
      <c r="E70" s="35"/>
      <c r="F70" s="35"/>
      <c r="G70" s="35"/>
      <c r="H70" s="68"/>
      <c r="I70" s="68"/>
      <c r="J70" s="68"/>
      <c r="K70" s="227"/>
      <c r="L70" s="227"/>
      <c r="M70" s="227"/>
      <c r="N70" s="227"/>
      <c r="O70" s="227"/>
      <c r="P70" s="227"/>
      <c r="Q70" s="67"/>
      <c r="R70" s="297"/>
      <c r="S70" s="297"/>
      <c r="T70" s="67"/>
      <c r="U70" s="196"/>
      <c r="V70" s="39"/>
      <c r="W70" s="30"/>
      <c r="X70" s="30"/>
      <c r="Y70" s="30"/>
      <c r="Z70" s="30"/>
      <c r="AA70" s="30"/>
      <c r="AB70" s="30"/>
      <c r="AC70" s="30"/>
      <c r="AD70" s="30"/>
    </row>
    <row r="71" s="65" customFormat="1" ht="23.25" customHeight="1" spans="1:30">
      <c r="A71"/>
      <c r="B71" s="35"/>
      <c r="C71" s="68"/>
      <c r="D71" s="68"/>
      <c r="E71" s="68"/>
      <c r="F71" s="68"/>
      <c r="G71" s="68"/>
      <c r="H71" s="68"/>
      <c r="I71" s="68"/>
      <c r="J71" s="68"/>
      <c r="K71" s="227"/>
      <c r="L71" s="227"/>
      <c r="M71" s="227"/>
      <c r="N71" s="227"/>
      <c r="O71" s="227"/>
      <c r="P71" s="227"/>
      <c r="Q71" s="67"/>
      <c r="R71" s="297"/>
      <c r="S71" s="297"/>
      <c r="T71" s="67"/>
      <c r="U71" s="196"/>
      <c r="V71" s="39"/>
      <c r="W71" s="30"/>
      <c r="X71" s="30"/>
      <c r="Y71" s="30"/>
      <c r="Z71" s="30"/>
      <c r="AA71" s="30"/>
      <c r="AB71" s="30"/>
      <c r="AC71" s="30"/>
      <c r="AD71" s="30"/>
    </row>
    <row r="72" s="65" customFormat="1" ht="23.25" customHeight="1" spans="1:30">
      <c r="A72"/>
      <c r="B72" s="66" t="s">
        <v>698</v>
      </c>
      <c r="C72" s="68"/>
      <c r="D72" s="68"/>
      <c r="E72" s="68"/>
      <c r="F72" s="68"/>
      <c r="G72" s="68"/>
      <c r="H72" s="68"/>
      <c r="I72" s="68"/>
      <c r="J72" s="68"/>
      <c r="K72" s="227"/>
      <c r="L72" s="227"/>
      <c r="M72" s="227"/>
      <c r="N72" s="227"/>
      <c r="O72" s="227"/>
      <c r="P72" s="227"/>
      <c r="Q72" s="67"/>
      <c r="R72" s="297"/>
      <c r="S72" s="297"/>
      <c r="T72" s="67"/>
      <c r="U72" s="196"/>
      <c r="V72" s="39"/>
      <c r="W72" s="30"/>
      <c r="X72" s="30"/>
      <c r="Y72" s="30"/>
      <c r="Z72" s="30"/>
      <c r="AA72" s="30"/>
      <c r="AB72" s="30"/>
      <c r="AC72" s="30"/>
      <c r="AD72" s="30"/>
    </row>
    <row r="73" s="65" customFormat="1" ht="23.25" customHeight="1" spans="1:30">
      <c r="A73"/>
      <c r="B73" s="211" t="s">
        <v>679</v>
      </c>
      <c r="C73" s="308" t="s">
        <v>680</v>
      </c>
      <c r="D73" s="309"/>
      <c r="E73" s="309"/>
      <c r="F73" s="309"/>
      <c r="G73" s="309"/>
      <c r="H73" s="309"/>
      <c r="I73" s="309"/>
      <c r="J73" s="331"/>
      <c r="K73" s="227"/>
      <c r="L73" s="227"/>
      <c r="M73" s="227"/>
      <c r="N73" s="227"/>
      <c r="O73" s="227"/>
      <c r="P73" s="227"/>
      <c r="Q73" s="67"/>
      <c r="R73" s="297"/>
      <c r="S73" s="297"/>
      <c r="T73" s="67"/>
      <c r="U73" s="196"/>
      <c r="V73" s="39"/>
      <c r="W73" s="30"/>
      <c r="X73" s="30"/>
      <c r="Y73" s="30"/>
      <c r="Z73" s="30"/>
      <c r="AA73" s="30"/>
      <c r="AB73" s="30"/>
      <c r="AC73" s="30"/>
      <c r="AD73" s="30"/>
    </row>
    <row r="74" s="65" customFormat="1" ht="23.25" customHeight="1" spans="1:30">
      <c r="A74"/>
      <c r="B74" s="200"/>
      <c r="C74" s="266">
        <v>2014</v>
      </c>
      <c r="D74" s="266">
        <v>2015</v>
      </c>
      <c r="E74" s="266">
        <v>2016</v>
      </c>
      <c r="F74" s="266">
        <v>2017</v>
      </c>
      <c r="G74" s="273">
        <v>2018</v>
      </c>
      <c r="H74" s="273">
        <v>2019</v>
      </c>
      <c r="I74" s="266">
        <v>2020</v>
      </c>
      <c r="J74" s="273">
        <v>2021</v>
      </c>
      <c r="K74" s="227"/>
      <c r="L74" s="227"/>
      <c r="M74" s="227"/>
      <c r="N74" s="227"/>
      <c r="O74" s="227"/>
      <c r="P74" s="227"/>
      <c r="Q74" s="67"/>
      <c r="R74" s="297"/>
      <c r="S74" s="297"/>
      <c r="T74" s="67"/>
      <c r="U74" s="196"/>
      <c r="V74" s="39"/>
      <c r="W74" s="30"/>
      <c r="X74" s="30"/>
      <c r="Y74" s="30"/>
      <c r="Z74" s="30"/>
      <c r="AA74" s="30"/>
      <c r="AB74" s="30"/>
      <c r="AC74" s="30"/>
      <c r="AD74" s="30"/>
    </row>
    <row r="75" s="65" customFormat="1" ht="23.25" customHeight="1" spans="1:30">
      <c r="A75"/>
      <c r="B75" s="215" t="s">
        <v>699</v>
      </c>
      <c r="C75" s="310">
        <v>3</v>
      </c>
      <c r="D75" s="311">
        <v>2</v>
      </c>
      <c r="E75" s="310">
        <v>2</v>
      </c>
      <c r="F75" s="311">
        <v>3</v>
      </c>
      <c r="G75" s="312">
        <v>3</v>
      </c>
      <c r="H75" s="312">
        <v>1</v>
      </c>
      <c r="I75" s="311">
        <v>1</v>
      </c>
      <c r="J75" s="312">
        <v>1</v>
      </c>
      <c r="K75" s="227"/>
      <c r="L75" s="227"/>
      <c r="M75" s="227"/>
      <c r="N75" s="227"/>
      <c r="O75" s="227"/>
      <c r="P75" s="227"/>
      <c r="Q75" s="67"/>
      <c r="R75" s="297"/>
      <c r="S75" s="297"/>
      <c r="T75" s="67"/>
      <c r="U75" s="196"/>
      <c r="V75" s="39"/>
      <c r="W75" s="30"/>
      <c r="X75" s="30"/>
      <c r="Y75" s="30"/>
      <c r="Z75" s="30"/>
      <c r="AA75" s="30"/>
      <c r="AB75" s="30"/>
      <c r="AC75" s="30"/>
      <c r="AD75" s="30"/>
    </row>
    <row r="76" s="65" customFormat="1" ht="23.25" customHeight="1" spans="1:30">
      <c r="A76"/>
      <c r="B76" s="223" t="s">
        <v>6</v>
      </c>
      <c r="C76" s="224">
        <f t="shared" ref="C76:J76" si="17">SUM(C75:C75)</f>
        <v>3</v>
      </c>
      <c r="D76" s="225">
        <f t="shared" si="17"/>
        <v>2</v>
      </c>
      <c r="E76" s="225">
        <f t="shared" si="17"/>
        <v>2</v>
      </c>
      <c r="F76" s="225">
        <f t="shared" si="17"/>
        <v>3</v>
      </c>
      <c r="G76" s="277">
        <f t="shared" si="17"/>
        <v>3</v>
      </c>
      <c r="H76" s="288">
        <f t="shared" si="17"/>
        <v>1</v>
      </c>
      <c r="I76" s="332">
        <f t="shared" si="17"/>
        <v>1</v>
      </c>
      <c r="J76" s="288">
        <f t="shared" si="17"/>
        <v>1</v>
      </c>
      <c r="K76" s="227"/>
      <c r="L76" s="227"/>
      <c r="M76" s="227"/>
      <c r="N76" s="227"/>
      <c r="O76" s="227"/>
      <c r="P76" s="227"/>
      <c r="Q76" s="67"/>
      <c r="R76" s="297"/>
      <c r="S76" s="297"/>
      <c r="T76" s="67"/>
      <c r="U76" s="196"/>
      <c r="V76" s="39"/>
      <c r="W76" s="30"/>
      <c r="X76" s="30"/>
      <c r="Y76" s="30"/>
      <c r="Z76" s="30"/>
      <c r="AA76" s="30"/>
      <c r="AB76" s="30"/>
      <c r="AC76" s="30"/>
      <c r="AD76" s="30"/>
    </row>
    <row r="77" s="65" customFormat="1" ht="23.25" customHeight="1" spans="1:30">
      <c r="A77"/>
      <c r="B77" s="226" t="s">
        <v>689</v>
      </c>
      <c r="C77" s="313"/>
      <c r="D77" s="313"/>
      <c r="E77" s="68"/>
      <c r="F77" s="68"/>
      <c r="G77" s="68"/>
      <c r="H77" s="68"/>
      <c r="I77" s="68"/>
      <c r="J77" s="68"/>
      <c r="K77" s="227"/>
      <c r="L77" s="227"/>
      <c r="M77" s="227"/>
      <c r="N77" s="227"/>
      <c r="O77" s="227"/>
      <c r="P77" s="227"/>
      <c r="Q77" s="67"/>
      <c r="R77" s="297"/>
      <c r="S77" s="297"/>
      <c r="T77" s="67"/>
      <c r="U77" s="196"/>
      <c r="V77" s="39"/>
      <c r="W77" s="30"/>
      <c r="X77" s="30"/>
      <c r="Y77" s="30"/>
      <c r="Z77" s="30"/>
      <c r="AA77" s="30"/>
      <c r="AB77" s="30"/>
      <c r="AC77" s="30"/>
      <c r="AD77" s="30"/>
    </row>
    <row r="78" s="65" customFormat="1" ht="23.25" customHeight="1" spans="1:30">
      <c r="A78"/>
      <c r="B78" s="227"/>
      <c r="C78" s="67"/>
      <c r="D78" s="67"/>
      <c r="E78" s="67"/>
      <c r="F78" s="67"/>
      <c r="G78" s="67"/>
      <c r="H78" s="67"/>
      <c r="I78" s="67"/>
      <c r="J78" s="67"/>
      <c r="K78" s="227"/>
      <c r="L78" s="227"/>
      <c r="M78" s="227"/>
      <c r="N78" s="227"/>
      <c r="O78" s="227"/>
      <c r="P78" s="227"/>
      <c r="Q78" s="67"/>
      <c r="R78" s="297"/>
      <c r="S78" s="297"/>
      <c r="T78" s="67"/>
      <c r="U78" s="196"/>
      <c r="V78" s="39"/>
      <c r="W78" s="30"/>
      <c r="X78" s="30"/>
      <c r="Y78" s="30"/>
      <c r="Z78" s="30"/>
      <c r="AA78" s="30"/>
      <c r="AB78" s="30"/>
      <c r="AC78" s="30"/>
      <c r="AD78" s="30"/>
    </row>
    <row r="79" s="65" customFormat="1" ht="23.25" customHeight="1" spans="1:30">
      <c r="A79"/>
      <c r="B79" s="22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297"/>
      <c r="S79" s="297"/>
      <c r="T79" s="67"/>
      <c r="U79" s="196"/>
      <c r="V79" s="39"/>
      <c r="W79" s="30"/>
      <c r="X79" s="30"/>
      <c r="Y79" s="30"/>
      <c r="Z79" s="30"/>
      <c r="AA79" s="30"/>
      <c r="AB79" s="30"/>
      <c r="AC79" s="30"/>
      <c r="AD79" s="30"/>
    </row>
    <row r="80" s="65" customFormat="1" ht="23.25" customHeight="1" spans="1:30">
      <c r="A80"/>
      <c r="B80" s="314" t="s">
        <v>700</v>
      </c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297"/>
      <c r="S80" s="297"/>
      <c r="T80" s="67"/>
      <c r="U80" s="196"/>
      <c r="V80" s="39"/>
      <c r="W80" s="30"/>
      <c r="X80" s="30"/>
      <c r="Y80" s="30"/>
      <c r="Z80" s="30"/>
      <c r="AA80" s="30"/>
      <c r="AB80" s="30"/>
      <c r="AC80" s="30"/>
      <c r="AD80" s="30"/>
    </row>
    <row r="81" s="65" customFormat="1" ht="23.25" customHeight="1" spans="1:30">
      <c r="A81"/>
      <c r="B81" s="316" t="s">
        <v>679</v>
      </c>
      <c r="C81" s="317" t="s">
        <v>701</v>
      </c>
      <c r="D81" s="317"/>
      <c r="E81" s="317" t="s">
        <v>702</v>
      </c>
      <c r="F81" s="317"/>
      <c r="G81" s="318" t="s">
        <v>703</v>
      </c>
      <c r="H81" s="318"/>
      <c r="I81" s="317" t="s">
        <v>704</v>
      </c>
      <c r="J81" s="317"/>
      <c r="K81" s="333" t="s">
        <v>705</v>
      </c>
      <c r="L81" s="333"/>
      <c r="M81" s="333"/>
      <c r="N81" s="333"/>
      <c r="O81" s="333"/>
      <c r="P81" s="333"/>
      <c r="Q81" s="333"/>
      <c r="R81" s="333"/>
      <c r="S81" s="340"/>
      <c r="T81" s="340"/>
      <c r="U81" s="196"/>
      <c r="V81" s="39"/>
      <c r="W81" s="30"/>
      <c r="X81" s="30"/>
      <c r="Y81" s="30"/>
      <c r="Z81" s="30"/>
      <c r="AA81" s="30"/>
      <c r="AB81" s="30"/>
      <c r="AC81" s="30"/>
      <c r="AD81" s="30"/>
    </row>
    <row r="82" s="65" customFormat="1" ht="23.25" customHeight="1" spans="1:30">
      <c r="A82"/>
      <c r="B82" s="319"/>
      <c r="C82" s="320"/>
      <c r="D82" s="320"/>
      <c r="E82" s="320"/>
      <c r="F82" s="320"/>
      <c r="G82" s="321"/>
      <c r="H82" s="321"/>
      <c r="I82" s="320"/>
      <c r="J82" s="320"/>
      <c r="K82" s="333" t="s">
        <v>706</v>
      </c>
      <c r="L82" s="333"/>
      <c r="M82" s="333" t="s">
        <v>707</v>
      </c>
      <c r="N82" s="333"/>
      <c r="O82" s="333" t="s">
        <v>708</v>
      </c>
      <c r="P82" s="333"/>
      <c r="Q82" s="333" t="s">
        <v>709</v>
      </c>
      <c r="R82" s="333"/>
      <c r="S82" s="30"/>
      <c r="T82" s="30"/>
      <c r="U82" s="196"/>
      <c r="V82" s="39"/>
      <c r="W82" s="30"/>
      <c r="X82" s="30"/>
      <c r="Y82" s="30"/>
      <c r="Z82" s="30"/>
      <c r="AA82" s="30"/>
      <c r="AB82" s="30"/>
      <c r="AC82" s="30"/>
      <c r="AD82" s="30"/>
    </row>
    <row r="83" s="65" customFormat="1" ht="23.25" customHeight="1" spans="1:30">
      <c r="A83"/>
      <c r="B83" s="322"/>
      <c r="C83" s="323" t="s">
        <v>710</v>
      </c>
      <c r="D83" s="323" t="s">
        <v>519</v>
      </c>
      <c r="E83" s="323" t="s">
        <v>710</v>
      </c>
      <c r="F83" s="323" t="s">
        <v>519</v>
      </c>
      <c r="G83" s="323" t="s">
        <v>710</v>
      </c>
      <c r="H83" s="323" t="s">
        <v>519</v>
      </c>
      <c r="I83" s="323" t="s">
        <v>710</v>
      </c>
      <c r="J83" s="323" t="s">
        <v>519</v>
      </c>
      <c r="K83" s="323" t="s">
        <v>710</v>
      </c>
      <c r="L83" s="323" t="s">
        <v>519</v>
      </c>
      <c r="M83" s="323" t="s">
        <v>710</v>
      </c>
      <c r="N83" s="323" t="s">
        <v>519</v>
      </c>
      <c r="O83" s="323" t="s">
        <v>710</v>
      </c>
      <c r="P83" s="323" t="s">
        <v>519</v>
      </c>
      <c r="Q83" s="323" t="s">
        <v>710</v>
      </c>
      <c r="R83" s="323" t="s">
        <v>519</v>
      </c>
      <c r="S83" s="30"/>
      <c r="T83" s="30"/>
      <c r="U83" s="196"/>
      <c r="V83" s="39"/>
      <c r="W83" s="30"/>
      <c r="X83" s="30"/>
      <c r="Y83" s="30"/>
      <c r="Z83" s="30"/>
      <c r="AA83" s="30"/>
      <c r="AB83" s="30"/>
      <c r="AC83" s="30"/>
      <c r="AD83" s="30"/>
    </row>
    <row r="84" s="65" customFormat="1" ht="23.25" customHeight="1" spans="1:30">
      <c r="A84"/>
      <c r="B84" s="215" t="s">
        <v>681</v>
      </c>
      <c r="C84" s="324">
        <v>30</v>
      </c>
      <c r="D84" s="324">
        <v>30</v>
      </c>
      <c r="E84" s="324">
        <v>153</v>
      </c>
      <c r="F84" s="324">
        <v>153</v>
      </c>
      <c r="G84" s="324">
        <v>241</v>
      </c>
      <c r="H84" s="324">
        <v>241</v>
      </c>
      <c r="I84" s="324">
        <v>493</v>
      </c>
      <c r="J84" s="324">
        <v>493</v>
      </c>
      <c r="K84" s="334">
        <f>E84/C84</f>
        <v>5.1</v>
      </c>
      <c r="L84" s="334">
        <f>F84/D84</f>
        <v>5.1</v>
      </c>
      <c r="M84" s="334">
        <f>G84/E84</f>
        <v>1.57516339869281</v>
      </c>
      <c r="N84" s="334">
        <f>H84/F84</f>
        <v>1.57516339869281</v>
      </c>
      <c r="O84" s="334">
        <f t="shared" ref="O84:O91" si="18">G84/C84</f>
        <v>8.03333333333333</v>
      </c>
      <c r="P84" s="334">
        <f t="shared" ref="P84:P91" si="19">H84/D84</f>
        <v>8.03333333333333</v>
      </c>
      <c r="Q84" s="334">
        <f t="shared" ref="Q84:Q91" si="20">I84/C84</f>
        <v>16.4333333333333</v>
      </c>
      <c r="R84" s="334">
        <f t="shared" ref="R84:R91" si="21">J84/D84</f>
        <v>16.4333333333333</v>
      </c>
      <c r="S84" s="30"/>
      <c r="T84" s="30"/>
      <c r="U84" s="196"/>
      <c r="V84" s="39"/>
      <c r="W84" s="30"/>
      <c r="X84" s="30"/>
      <c r="Y84" s="30"/>
      <c r="Z84" s="30"/>
      <c r="AA84" s="30"/>
      <c r="AB84" s="30"/>
      <c r="AC84" s="30"/>
      <c r="AD84" s="30"/>
    </row>
    <row r="85" s="65" customFormat="1" ht="23.25" customHeight="1" spans="1:30">
      <c r="A85"/>
      <c r="B85" s="217" t="s">
        <v>682</v>
      </c>
      <c r="C85" s="325">
        <v>14</v>
      </c>
      <c r="D85" s="325">
        <v>14</v>
      </c>
      <c r="E85" s="325">
        <v>59</v>
      </c>
      <c r="F85" s="325">
        <v>59</v>
      </c>
      <c r="G85" s="325">
        <v>163</v>
      </c>
      <c r="H85" s="325">
        <v>163</v>
      </c>
      <c r="I85" s="325">
        <v>145</v>
      </c>
      <c r="J85" s="325">
        <v>145</v>
      </c>
      <c r="K85" s="335">
        <f t="shared" ref="K85:M91" si="22">E85/C85</f>
        <v>4.21428571428571</v>
      </c>
      <c r="L85" s="335">
        <f>F85/D85</f>
        <v>4.21428571428571</v>
      </c>
      <c r="M85" s="335">
        <f t="shared" si="22"/>
        <v>2.76271186440678</v>
      </c>
      <c r="N85" s="335">
        <f t="shared" ref="N85:N91" si="23">H85/F85</f>
        <v>2.76271186440678</v>
      </c>
      <c r="O85" s="335">
        <f t="shared" si="18"/>
        <v>11.6428571428571</v>
      </c>
      <c r="P85" s="335">
        <f t="shared" si="19"/>
        <v>11.6428571428571</v>
      </c>
      <c r="Q85" s="335">
        <f t="shared" si="20"/>
        <v>10.3571428571429</v>
      </c>
      <c r="R85" s="335">
        <f t="shared" si="21"/>
        <v>10.3571428571429</v>
      </c>
      <c r="S85" s="30"/>
      <c r="T85" s="30"/>
      <c r="U85" s="196"/>
      <c r="V85" s="39"/>
      <c r="W85" s="30"/>
      <c r="X85" s="30"/>
      <c r="Y85" s="30"/>
      <c r="Z85" s="30"/>
      <c r="AA85" s="30"/>
      <c r="AB85" s="30"/>
      <c r="AC85" s="30"/>
      <c r="AD85" s="30"/>
    </row>
    <row r="86" s="65" customFormat="1" ht="23.25" customHeight="1" spans="1:30">
      <c r="A86"/>
      <c r="B86" s="145" t="s">
        <v>683</v>
      </c>
      <c r="C86" s="325">
        <v>8</v>
      </c>
      <c r="D86" s="325">
        <v>8</v>
      </c>
      <c r="E86" s="325">
        <v>25</v>
      </c>
      <c r="F86" s="325">
        <v>25</v>
      </c>
      <c r="G86" s="325">
        <v>78</v>
      </c>
      <c r="H86" s="325">
        <v>78</v>
      </c>
      <c r="I86" s="325">
        <v>85</v>
      </c>
      <c r="J86" s="325">
        <v>85</v>
      </c>
      <c r="K86" s="335">
        <f t="shared" si="22"/>
        <v>3.125</v>
      </c>
      <c r="L86" s="335">
        <f t="shared" si="22"/>
        <v>3.125</v>
      </c>
      <c r="M86" s="335">
        <f t="shared" si="22"/>
        <v>3.12</v>
      </c>
      <c r="N86" s="335">
        <f t="shared" si="23"/>
        <v>3.12</v>
      </c>
      <c r="O86" s="335">
        <f t="shared" si="18"/>
        <v>9.75</v>
      </c>
      <c r="P86" s="335">
        <f t="shared" si="19"/>
        <v>9.75</v>
      </c>
      <c r="Q86" s="335">
        <f t="shared" si="20"/>
        <v>10.625</v>
      </c>
      <c r="R86" s="335">
        <f t="shared" si="21"/>
        <v>10.625</v>
      </c>
      <c r="S86" s="30"/>
      <c r="T86" s="30"/>
      <c r="U86" s="196"/>
      <c r="V86" s="39"/>
      <c r="W86" s="30"/>
      <c r="X86" s="30"/>
      <c r="Y86" s="30"/>
      <c r="Z86" s="30"/>
      <c r="AA86" s="30"/>
      <c r="AB86" s="30"/>
      <c r="AC86" s="30"/>
      <c r="AD86" s="30"/>
    </row>
    <row r="87" s="65" customFormat="1" ht="23.25" customHeight="1" spans="1:30">
      <c r="A87"/>
      <c r="B87" s="145" t="s">
        <v>684</v>
      </c>
      <c r="C87" s="325">
        <v>20</v>
      </c>
      <c r="D87" s="325">
        <v>20</v>
      </c>
      <c r="E87" s="325">
        <v>75</v>
      </c>
      <c r="F87" s="325">
        <v>75</v>
      </c>
      <c r="G87" s="325">
        <v>101</v>
      </c>
      <c r="H87" s="325">
        <v>101</v>
      </c>
      <c r="I87" s="325">
        <v>102</v>
      </c>
      <c r="J87" s="325">
        <v>102</v>
      </c>
      <c r="K87" s="335">
        <f t="shared" si="22"/>
        <v>3.75</v>
      </c>
      <c r="L87" s="335">
        <f t="shared" si="22"/>
        <v>3.75</v>
      </c>
      <c r="M87" s="335">
        <f t="shared" si="22"/>
        <v>1.34666666666667</v>
      </c>
      <c r="N87" s="335">
        <f t="shared" si="23"/>
        <v>1.34666666666667</v>
      </c>
      <c r="O87" s="335">
        <f t="shared" si="18"/>
        <v>5.05</v>
      </c>
      <c r="P87" s="335">
        <f t="shared" si="19"/>
        <v>5.05</v>
      </c>
      <c r="Q87" s="335">
        <f t="shared" si="20"/>
        <v>5.1</v>
      </c>
      <c r="R87" s="335">
        <f t="shared" si="21"/>
        <v>5.1</v>
      </c>
      <c r="S87" s="30"/>
      <c r="T87" s="30"/>
      <c r="U87" s="196"/>
      <c r="V87" s="39"/>
      <c r="W87" s="30"/>
      <c r="X87" s="30"/>
      <c r="Y87" s="30"/>
      <c r="Z87" s="30"/>
      <c r="AA87" s="30"/>
      <c r="AB87" s="30"/>
      <c r="AC87" s="30"/>
      <c r="AD87" s="30"/>
    </row>
    <row r="88" s="65" customFormat="1" ht="23.25" customHeight="1" spans="1:30">
      <c r="A88"/>
      <c r="B88" s="145" t="s">
        <v>685</v>
      </c>
      <c r="C88" s="325">
        <v>63</v>
      </c>
      <c r="D88" s="325">
        <v>63</v>
      </c>
      <c r="E88" s="325">
        <v>187</v>
      </c>
      <c r="F88" s="325">
        <v>187</v>
      </c>
      <c r="G88" s="325">
        <v>451</v>
      </c>
      <c r="H88" s="325">
        <v>451</v>
      </c>
      <c r="I88" s="325">
        <v>529</v>
      </c>
      <c r="J88" s="325">
        <v>529</v>
      </c>
      <c r="K88" s="335">
        <f>E88/C88</f>
        <v>2.96825396825397</v>
      </c>
      <c r="L88" s="335">
        <f t="shared" si="22"/>
        <v>2.96825396825397</v>
      </c>
      <c r="M88" s="335">
        <f t="shared" si="22"/>
        <v>2.41176470588235</v>
      </c>
      <c r="N88" s="335">
        <f t="shared" si="23"/>
        <v>2.41176470588235</v>
      </c>
      <c r="O88" s="335">
        <f t="shared" si="18"/>
        <v>7.15873015873016</v>
      </c>
      <c r="P88" s="335">
        <f t="shared" si="19"/>
        <v>7.15873015873016</v>
      </c>
      <c r="Q88" s="335">
        <f t="shared" si="20"/>
        <v>8.3968253968254</v>
      </c>
      <c r="R88" s="335">
        <f t="shared" si="21"/>
        <v>8.3968253968254</v>
      </c>
      <c r="S88" s="30"/>
      <c r="T88" s="30"/>
      <c r="U88" s="196"/>
      <c r="V88" s="39"/>
      <c r="W88" s="30"/>
      <c r="X88" s="30"/>
      <c r="Y88" s="30"/>
      <c r="Z88" s="30"/>
      <c r="AA88" s="30"/>
      <c r="AB88" s="30"/>
      <c r="AC88" s="30"/>
      <c r="AD88" s="30"/>
    </row>
    <row r="89" s="65" customFormat="1" ht="23.25" customHeight="1" spans="1:30">
      <c r="A89"/>
      <c r="B89" s="145" t="s">
        <v>686</v>
      </c>
      <c r="C89" s="325">
        <v>19</v>
      </c>
      <c r="D89" s="325">
        <v>19</v>
      </c>
      <c r="E89" s="325">
        <v>48</v>
      </c>
      <c r="F89" s="325">
        <v>48</v>
      </c>
      <c r="G89" s="325">
        <v>107</v>
      </c>
      <c r="H89" s="325">
        <v>107</v>
      </c>
      <c r="I89" s="325">
        <v>105</v>
      </c>
      <c r="J89" s="325">
        <v>105</v>
      </c>
      <c r="K89" s="335">
        <f t="shared" si="22"/>
        <v>2.52631578947368</v>
      </c>
      <c r="L89" s="335">
        <f t="shared" si="22"/>
        <v>2.52631578947368</v>
      </c>
      <c r="M89" s="335">
        <f t="shared" si="22"/>
        <v>2.22916666666667</v>
      </c>
      <c r="N89" s="335">
        <f t="shared" si="23"/>
        <v>2.22916666666667</v>
      </c>
      <c r="O89" s="335">
        <f t="shared" si="18"/>
        <v>5.63157894736842</v>
      </c>
      <c r="P89" s="335">
        <f t="shared" si="19"/>
        <v>5.63157894736842</v>
      </c>
      <c r="Q89" s="335">
        <f t="shared" si="20"/>
        <v>5.52631578947368</v>
      </c>
      <c r="R89" s="335">
        <f t="shared" si="21"/>
        <v>5.52631578947368</v>
      </c>
      <c r="S89" s="30"/>
      <c r="T89" s="30"/>
      <c r="U89" s="196"/>
      <c r="V89" s="39"/>
      <c r="W89" s="30"/>
      <c r="X89" s="30"/>
      <c r="Y89" s="30"/>
      <c r="Z89" s="30"/>
      <c r="AA89" s="30"/>
      <c r="AB89" s="30"/>
      <c r="AC89" s="30"/>
      <c r="AD89" s="30"/>
    </row>
    <row r="90" s="65" customFormat="1" ht="23.25" customHeight="1" spans="1:30">
      <c r="A90"/>
      <c r="B90" s="145" t="s">
        <v>687</v>
      </c>
      <c r="C90" s="325">
        <v>8</v>
      </c>
      <c r="D90" s="325">
        <v>8</v>
      </c>
      <c r="E90" s="325">
        <v>32</v>
      </c>
      <c r="F90" s="325">
        <v>32</v>
      </c>
      <c r="G90" s="325">
        <v>38</v>
      </c>
      <c r="H90" s="325">
        <v>38</v>
      </c>
      <c r="I90" s="325">
        <v>25</v>
      </c>
      <c r="J90" s="325">
        <v>25</v>
      </c>
      <c r="K90" s="335">
        <f t="shared" si="22"/>
        <v>4</v>
      </c>
      <c r="L90" s="335">
        <f t="shared" si="22"/>
        <v>4</v>
      </c>
      <c r="M90" s="335">
        <f t="shared" si="22"/>
        <v>1.1875</v>
      </c>
      <c r="N90" s="335">
        <f t="shared" si="23"/>
        <v>1.1875</v>
      </c>
      <c r="O90" s="335">
        <f t="shared" si="18"/>
        <v>4.75</v>
      </c>
      <c r="P90" s="335">
        <f t="shared" si="19"/>
        <v>4.75</v>
      </c>
      <c r="Q90" s="335">
        <f t="shared" si="20"/>
        <v>3.125</v>
      </c>
      <c r="R90" s="335">
        <f t="shared" si="21"/>
        <v>3.125</v>
      </c>
      <c r="S90" s="30"/>
      <c r="T90" s="30"/>
      <c r="U90" s="196"/>
      <c r="V90" s="39"/>
      <c r="W90" s="30"/>
      <c r="X90" s="30"/>
      <c r="Y90" s="30"/>
      <c r="Z90" s="30"/>
      <c r="AA90" s="30"/>
      <c r="AB90" s="30"/>
      <c r="AC90" s="30"/>
      <c r="AD90" s="30"/>
    </row>
    <row r="91" s="65" customFormat="1" ht="23.25" customHeight="1" spans="1:30">
      <c r="A91"/>
      <c r="B91" s="146" t="s">
        <v>688</v>
      </c>
      <c r="C91" s="325">
        <v>10</v>
      </c>
      <c r="D91" s="325">
        <v>10</v>
      </c>
      <c r="E91" s="325">
        <v>21</v>
      </c>
      <c r="F91" s="325">
        <v>21</v>
      </c>
      <c r="G91" s="325">
        <v>59</v>
      </c>
      <c r="H91" s="325">
        <v>59</v>
      </c>
      <c r="I91" s="325">
        <v>95</v>
      </c>
      <c r="J91" s="325">
        <v>95</v>
      </c>
      <c r="K91" s="336">
        <f t="shared" si="22"/>
        <v>2.1</v>
      </c>
      <c r="L91" s="336">
        <f t="shared" si="22"/>
        <v>2.1</v>
      </c>
      <c r="M91" s="336">
        <f t="shared" si="22"/>
        <v>2.80952380952381</v>
      </c>
      <c r="N91" s="336">
        <f t="shared" si="23"/>
        <v>2.80952380952381</v>
      </c>
      <c r="O91" s="336">
        <f t="shared" si="18"/>
        <v>5.9</v>
      </c>
      <c r="P91" s="336">
        <f t="shared" si="19"/>
        <v>5.9</v>
      </c>
      <c r="Q91" s="336">
        <f t="shared" si="20"/>
        <v>9.5</v>
      </c>
      <c r="R91" s="336">
        <f t="shared" si="21"/>
        <v>9.5</v>
      </c>
      <c r="S91" s="30"/>
      <c r="T91" s="30"/>
      <c r="U91" s="87"/>
      <c r="V91" s="39"/>
      <c r="W91" s="30"/>
      <c r="X91" s="30"/>
      <c r="Y91" s="30"/>
      <c r="Z91" s="30"/>
      <c r="AA91" s="30"/>
      <c r="AB91" s="30"/>
      <c r="AC91" s="30"/>
      <c r="AD91" s="30"/>
    </row>
    <row r="92" s="65" customFormat="1" ht="23.25" customHeight="1" spans="1:30">
      <c r="A92"/>
      <c r="B92" s="252" t="s">
        <v>6</v>
      </c>
      <c r="C92" s="326">
        <f>SUM(C84:C91)</f>
        <v>172</v>
      </c>
      <c r="D92" s="326">
        <f>SUM(D84:D91)</f>
        <v>172</v>
      </c>
      <c r="E92" s="326">
        <f t="shared" ref="E92:J92" si="24">SUM(E84:E91)</f>
        <v>600</v>
      </c>
      <c r="F92" s="326">
        <f t="shared" si="24"/>
        <v>600</v>
      </c>
      <c r="G92" s="326">
        <f t="shared" si="24"/>
        <v>1238</v>
      </c>
      <c r="H92" s="326">
        <f t="shared" si="24"/>
        <v>1238</v>
      </c>
      <c r="I92" s="326">
        <f t="shared" si="24"/>
        <v>1579</v>
      </c>
      <c r="J92" s="326">
        <f t="shared" si="24"/>
        <v>1579</v>
      </c>
      <c r="K92" s="326" t="s">
        <v>130</v>
      </c>
      <c r="L92" s="326" t="s">
        <v>130</v>
      </c>
      <c r="M92" s="326" t="s">
        <v>130</v>
      </c>
      <c r="N92" s="326" t="s">
        <v>130</v>
      </c>
      <c r="O92" s="326" t="s">
        <v>130</v>
      </c>
      <c r="P92" s="326" t="s">
        <v>130</v>
      </c>
      <c r="Q92" s="326" t="s">
        <v>130</v>
      </c>
      <c r="R92" s="326" t="s">
        <v>130</v>
      </c>
      <c r="S92" s="30"/>
      <c r="T92" s="30"/>
      <c r="U92" s="39"/>
      <c r="V92" s="39"/>
      <c r="W92" s="30"/>
      <c r="X92" s="30"/>
      <c r="Y92" s="30"/>
      <c r="Z92" s="30"/>
      <c r="AA92" s="30"/>
      <c r="AB92" s="30"/>
      <c r="AC92" s="30"/>
      <c r="AD92" s="30"/>
    </row>
    <row r="93" s="65" customFormat="1" ht="23.25" customHeight="1" spans="1:30">
      <c r="A93"/>
      <c r="B93" s="226" t="s">
        <v>689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0"/>
      <c r="X93" s="30"/>
      <c r="Y93" s="30"/>
      <c r="Z93" s="30"/>
      <c r="AA93" s="30"/>
      <c r="AB93" s="30"/>
      <c r="AC93" s="30"/>
      <c r="AD93" s="30"/>
    </row>
    <row r="94" s="65" customFormat="1" ht="23.25" customHeight="1" spans="1:30">
      <c r="A94"/>
      <c r="B94" s="327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0"/>
      <c r="X94" s="30"/>
      <c r="Y94" s="30"/>
      <c r="Z94" s="30"/>
      <c r="AA94" s="30"/>
      <c r="AB94" s="30"/>
      <c r="AC94" s="30"/>
      <c r="AD94" s="30"/>
    </row>
    <row r="95" s="65" customFormat="1" ht="23.25" customHeight="1" spans="1:30">
      <c r="A95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39"/>
      <c r="W95" s="30"/>
      <c r="X95" s="30"/>
      <c r="Y95" s="30"/>
      <c r="Z95" s="30"/>
      <c r="AA95" s="30"/>
      <c r="AB95" s="30"/>
      <c r="AC95" s="30"/>
      <c r="AD95" s="30"/>
    </row>
    <row r="96" s="65" customFormat="1" ht="23.25" customHeight="1" spans="1:30">
      <c r="A96"/>
      <c r="B96" s="48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39"/>
      <c r="W96" s="30"/>
      <c r="X96" s="30"/>
      <c r="Y96" s="30"/>
      <c r="Z96" s="30"/>
      <c r="AA96" s="30"/>
      <c r="AB96" s="30"/>
      <c r="AC96" s="30"/>
      <c r="AD96" s="30"/>
    </row>
    <row r="97" s="65" customFormat="1" ht="23.25" customHeight="1" spans="1:30">
      <c r="A97"/>
      <c r="B97" s="48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39"/>
      <c r="W97" s="30"/>
      <c r="X97" s="30"/>
      <c r="Y97" s="30"/>
      <c r="Z97" s="30"/>
      <c r="AA97" s="30"/>
      <c r="AB97" s="30"/>
      <c r="AC97" s="30"/>
      <c r="AD97" s="30"/>
    </row>
    <row r="98" s="65" customFormat="1" ht="23.25" customHeight="1" spans="1:30">
      <c r="A98"/>
      <c r="B98" s="48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39"/>
      <c r="W98" s="30"/>
      <c r="X98" s="30"/>
      <c r="Y98" s="30"/>
      <c r="Z98" s="30"/>
      <c r="AA98" s="30"/>
      <c r="AB98" s="30"/>
      <c r="AC98" s="30"/>
      <c r="AD98" s="30"/>
    </row>
    <row r="99" s="65" customFormat="1" ht="23.25" customHeight="1" spans="1:30">
      <c r="A99"/>
      <c r="B99" s="48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39"/>
      <c r="W99" s="30"/>
      <c r="X99" s="30"/>
      <c r="Y99" s="30"/>
      <c r="Z99" s="30"/>
      <c r="AA99" s="30"/>
      <c r="AB99" s="30"/>
      <c r="AC99" s="30"/>
      <c r="AD99" s="30"/>
    </row>
    <row r="100" s="65" customFormat="1" ht="23.25" customHeight="1" spans="1:30">
      <c r="A100"/>
      <c r="B100" s="48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39"/>
      <c r="W100" s="30"/>
      <c r="X100" s="30"/>
      <c r="Y100" s="30"/>
      <c r="Z100" s="30"/>
      <c r="AA100" s="30"/>
      <c r="AB100" s="30"/>
      <c r="AC100" s="30"/>
      <c r="AD100" s="30"/>
    </row>
    <row r="101" s="65" customFormat="1" ht="23.25" customHeight="1" spans="1:30">
      <c r="A101"/>
      <c r="B101" s="48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39"/>
      <c r="W101" s="30"/>
      <c r="X101" s="30"/>
      <c r="Y101" s="30"/>
      <c r="Z101" s="30"/>
      <c r="AA101" s="30"/>
      <c r="AB101" s="30"/>
      <c r="AC101" s="30"/>
      <c r="AD101" s="30"/>
    </row>
    <row r="102" s="65" customFormat="1" ht="23.25" customHeight="1" spans="1:30">
      <c r="A102"/>
      <c r="B102" s="48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39"/>
      <c r="W102" s="30"/>
      <c r="X102" s="30"/>
      <c r="Y102" s="30"/>
      <c r="Z102" s="30"/>
      <c r="AA102" s="30"/>
      <c r="AB102" s="30"/>
      <c r="AC102" s="30"/>
      <c r="AD102" s="30"/>
    </row>
    <row r="103" s="65" customFormat="1" ht="23.25" customHeight="1" spans="1:30">
      <c r="A103"/>
      <c r="B103" s="48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39"/>
      <c r="W103" s="30"/>
      <c r="X103" s="30"/>
      <c r="Y103" s="30"/>
      <c r="Z103" s="30"/>
      <c r="AA103" s="30"/>
      <c r="AB103" s="30"/>
      <c r="AC103" s="30"/>
      <c r="AD103" s="30"/>
    </row>
    <row r="104" s="65" customFormat="1" ht="23.25" customHeight="1" spans="1:30">
      <c r="A104"/>
      <c r="B104" s="48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39"/>
      <c r="W104" s="30"/>
      <c r="X104" s="30"/>
      <c r="Y104" s="30"/>
      <c r="Z104" s="30"/>
      <c r="AA104" s="30"/>
      <c r="AB104" s="30"/>
      <c r="AC104" s="30"/>
      <c r="AD104" s="30"/>
    </row>
    <row r="105" s="65" customFormat="1" ht="23.25" customHeight="1" spans="1:30">
      <c r="A105"/>
      <c r="B105" s="48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39"/>
      <c r="W105" s="30"/>
      <c r="X105" s="30"/>
      <c r="Y105" s="30"/>
      <c r="Z105" s="30"/>
      <c r="AA105" s="30"/>
      <c r="AB105" s="30"/>
      <c r="AC105" s="30"/>
      <c r="AD105" s="30"/>
    </row>
    <row r="106" s="65" customFormat="1" ht="23.25" customHeight="1" spans="1:30">
      <c r="A106"/>
      <c r="B106" s="48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39"/>
      <c r="W106" s="30"/>
      <c r="X106" s="30"/>
      <c r="Y106" s="30"/>
      <c r="Z106" s="30"/>
      <c r="AA106" s="30"/>
      <c r="AB106" s="30"/>
      <c r="AC106" s="30"/>
      <c r="AD106" s="30"/>
    </row>
    <row r="107" s="65" customFormat="1" ht="23.25" customHeight="1" spans="1:30">
      <c r="A107"/>
      <c r="B107" s="48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39"/>
      <c r="W107" s="30"/>
      <c r="X107" s="30"/>
      <c r="Y107" s="30"/>
      <c r="Z107" s="30"/>
      <c r="AA107" s="30"/>
      <c r="AB107" s="30"/>
      <c r="AC107" s="30"/>
      <c r="AD107" s="30"/>
    </row>
    <row r="108" s="65" customFormat="1" ht="23.25" customHeight="1" spans="1:30">
      <c r="A108"/>
      <c r="B108" s="32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39"/>
      <c r="W108" s="30"/>
      <c r="X108" s="30"/>
      <c r="Y108" s="30"/>
      <c r="Z108" s="30"/>
      <c r="AA108" s="30"/>
      <c r="AB108" s="30"/>
      <c r="AC108" s="30"/>
      <c r="AD108" s="30"/>
    </row>
    <row r="109" s="65" customFormat="1" ht="23.25" customHeight="1" spans="1:30">
      <c r="A109"/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0"/>
      <c r="X109" s="30"/>
      <c r="Y109" s="30"/>
      <c r="Z109" s="30"/>
      <c r="AA109" s="30"/>
      <c r="AB109" s="30"/>
      <c r="AC109" s="30"/>
      <c r="AD109" s="30"/>
    </row>
    <row r="110" s="65" customFormat="1" ht="23.25" customHeight="1" spans="1:22">
      <c r="A110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</row>
    <row r="111" s="65" customFormat="1" ht="23.25" customHeight="1" spans="1:22">
      <c r="A111"/>
      <c r="B111" s="329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</row>
    <row r="112" s="65" customFormat="1" ht="23.25" customHeight="1" spans="1:22">
      <c r="A112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12"/>
    </row>
    <row r="113" s="65" customFormat="1" ht="23.25" customHeight="1" spans="1:22">
      <c r="A113"/>
      <c r="B113" s="33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2"/>
    </row>
    <row r="114" s="65" customFormat="1" ht="23.25" customHeight="1" spans="1:22">
      <c r="A114"/>
      <c r="B114" s="33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341"/>
      <c r="T114" s="110"/>
      <c r="U114" s="110"/>
      <c r="V114" s="112"/>
    </row>
    <row r="115" s="65" customFormat="1" ht="23.25" customHeight="1" spans="1:22">
      <c r="A115"/>
      <c r="B115" s="33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341"/>
      <c r="T115" s="110"/>
      <c r="U115" s="110"/>
      <c r="V115" s="112"/>
    </row>
    <row r="116" s="65" customFormat="1" ht="23.25" customHeight="1" spans="1:22">
      <c r="A116"/>
      <c r="B116" s="33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341"/>
      <c r="T116" s="110"/>
      <c r="U116" s="110"/>
      <c r="V116" s="112"/>
    </row>
    <row r="117" s="65" customFormat="1" ht="23.25" customHeight="1" spans="1:22">
      <c r="A117"/>
      <c r="B117" s="33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341"/>
      <c r="T117" s="110"/>
      <c r="U117" s="110"/>
      <c r="V117" s="112"/>
    </row>
    <row r="118" s="65" customFormat="1" ht="23.25" customHeight="1" spans="1:22">
      <c r="A118"/>
      <c r="B118" s="33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341"/>
      <c r="T118" s="110"/>
      <c r="U118" s="110"/>
      <c r="V118" s="112"/>
    </row>
    <row r="119" s="65" customFormat="1" ht="23.25" customHeight="1" spans="1:22">
      <c r="A119"/>
      <c r="B119" s="33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341"/>
      <c r="T119" s="110"/>
      <c r="U119" s="110"/>
      <c r="V119" s="112"/>
    </row>
    <row r="120" s="65" customFormat="1" ht="23.25" customHeight="1" spans="1:22">
      <c r="A120"/>
      <c r="B120" s="33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341"/>
      <c r="T120" s="110"/>
      <c r="U120" s="110"/>
      <c r="V120" s="112"/>
    </row>
    <row r="121" s="65" customFormat="1" ht="23.25" customHeight="1" spans="1:22">
      <c r="A121"/>
      <c r="B121" s="33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341"/>
      <c r="T121" s="110"/>
      <c r="U121" s="110"/>
      <c r="V121" s="112"/>
    </row>
    <row r="122" s="65" customFormat="1" ht="23.25" customHeight="1" spans="1:22">
      <c r="A122"/>
      <c r="B122" s="33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341"/>
      <c r="T122" s="110"/>
      <c r="U122" s="110"/>
      <c r="V122" s="112"/>
    </row>
    <row r="123" s="65" customFormat="1" ht="23.25" customHeight="1" spans="1:22">
      <c r="A123"/>
      <c r="B123" s="33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341"/>
      <c r="T123" s="110"/>
      <c r="U123" s="110"/>
      <c r="V123" s="112"/>
    </row>
    <row r="124" s="65" customFormat="1" ht="23.25" customHeight="1" spans="1:22">
      <c r="A124"/>
      <c r="B124" s="33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341"/>
      <c r="T124" s="110"/>
      <c r="U124" s="110"/>
      <c r="V124" s="112"/>
    </row>
    <row r="125" s="65" customFormat="1" ht="23.25" customHeight="1" spans="1:22">
      <c r="A125"/>
      <c r="B125" s="33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341"/>
      <c r="T125" s="110"/>
      <c r="U125" s="110"/>
      <c r="V125" s="112"/>
    </row>
    <row r="126" s="65" customFormat="1" ht="23.25" customHeight="1" spans="1:22">
      <c r="A126"/>
      <c r="B126" s="33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341"/>
      <c r="T126" s="110"/>
      <c r="U126" s="110"/>
      <c r="V126" s="112"/>
    </row>
    <row r="127" s="65" customFormat="1" ht="23.25" customHeight="1" spans="1:22">
      <c r="A127"/>
      <c r="B127" s="33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341"/>
      <c r="T127" s="110"/>
      <c r="U127" s="110"/>
      <c r="V127" s="112"/>
    </row>
    <row r="128" s="65" customFormat="1" ht="23.25" customHeight="1" spans="1:22">
      <c r="A128"/>
      <c r="B128" s="33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341"/>
      <c r="T128" s="110"/>
      <c r="U128" s="110"/>
      <c r="V128" s="112"/>
    </row>
    <row r="129" s="65" customFormat="1" ht="23.25" customHeight="1" spans="1:22">
      <c r="A129"/>
      <c r="B129" s="33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341"/>
      <c r="T129" s="110"/>
      <c r="U129" s="110"/>
      <c r="V129" s="112"/>
    </row>
    <row r="130" s="65" customFormat="1" ht="23.25" customHeight="1" spans="1:22">
      <c r="A130"/>
      <c r="B130" s="33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341"/>
      <c r="T130" s="110"/>
      <c r="U130" s="110"/>
      <c r="V130" s="112"/>
    </row>
    <row r="131" s="65" customFormat="1" ht="23.25" customHeight="1" spans="1:22">
      <c r="A131"/>
      <c r="B131" s="33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341"/>
      <c r="T131" s="110"/>
      <c r="U131" s="110"/>
      <c r="V131" s="112"/>
    </row>
    <row r="132" s="65" customFormat="1" ht="23.25" customHeight="1" spans="1:22">
      <c r="A132"/>
      <c r="B132" s="33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341"/>
      <c r="T132" s="110"/>
      <c r="U132" s="110"/>
      <c r="V132" s="112"/>
    </row>
    <row r="133" s="65" customFormat="1" ht="23.25" customHeight="1" spans="1:22">
      <c r="A133"/>
      <c r="B133" s="33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341"/>
      <c r="T133" s="110"/>
      <c r="U133" s="110"/>
      <c r="V133" s="112"/>
    </row>
    <row r="134" s="65" customFormat="1" ht="23.25" customHeight="1" spans="1:22">
      <c r="A134"/>
      <c r="B134" s="33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341"/>
      <c r="T134" s="110"/>
      <c r="U134" s="110"/>
      <c r="V134" s="112"/>
    </row>
    <row r="135" s="65" customFormat="1" ht="23.25" customHeight="1" spans="1:22">
      <c r="A135"/>
      <c r="B135" s="33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341"/>
      <c r="T135" s="110"/>
      <c r="U135" s="110"/>
      <c r="V135" s="112"/>
    </row>
    <row r="136" s="65" customFormat="1" ht="23.25" customHeight="1" spans="1:22">
      <c r="A136"/>
      <c r="B136" s="342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112"/>
    </row>
    <row r="137" s="65" customFormat="1" ht="23.25" customHeight="1" spans="1:22">
      <c r="A137"/>
      <c r="B137" s="343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</row>
    <row r="138" s="65" customFormat="1" ht="23.25" customHeight="1" spans="1:22">
      <c r="A138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</row>
    <row r="139" s="65" customFormat="1" ht="23.25" customHeight="1" spans="1:22">
      <c r="A139"/>
      <c r="B139" s="32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</row>
    <row r="140" s="65" customFormat="1" ht="23.25" customHeight="1" spans="1:22">
      <c r="A140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12"/>
    </row>
    <row r="141" s="65" customFormat="1" ht="23.25" customHeight="1" spans="1:22">
      <c r="A141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2"/>
    </row>
    <row r="142" s="65" customFormat="1" ht="23.25" customHeight="1" spans="1:22">
      <c r="A142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2"/>
    </row>
    <row r="143" s="65" customFormat="1" ht="23.25" customHeight="1" spans="1:22">
      <c r="A143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2"/>
    </row>
    <row r="144" s="65" customFormat="1" ht="23.25" customHeight="1" spans="1:22">
      <c r="A144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2"/>
    </row>
    <row r="145" s="65" customFormat="1" ht="23.25" customHeight="1" spans="1:22">
      <c r="A145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2"/>
    </row>
    <row r="146" s="65" customFormat="1" ht="23.25" customHeight="1" spans="1:22">
      <c r="A146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2"/>
    </row>
    <row r="147" s="65" customFormat="1" ht="23.25" customHeight="1" spans="1:22">
      <c r="A147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2"/>
    </row>
    <row r="148" s="65" customFormat="1" ht="23.25" customHeight="1" spans="1:22">
      <c r="A148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2"/>
    </row>
    <row r="149" s="65" customFormat="1" ht="23.25" customHeight="1" spans="1:22">
      <c r="A149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2"/>
    </row>
    <row r="150" s="65" customFormat="1" ht="23.25" customHeight="1" spans="1:22">
      <c r="A15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2"/>
    </row>
    <row r="151" s="65" customFormat="1" ht="23.25" customHeight="1" spans="1:22">
      <c r="A151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2"/>
    </row>
    <row r="152" s="65" customFormat="1" ht="23.25" customHeight="1" spans="1:22">
      <c r="A152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2"/>
    </row>
    <row r="153" s="65" customFormat="1" ht="23.25" customHeight="1" spans="1:22">
      <c r="A153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2"/>
    </row>
    <row r="154" s="65" customFormat="1" ht="23.25" customHeight="1" spans="1:22">
      <c r="A154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2"/>
    </row>
    <row r="155" s="65" customFormat="1" ht="23.25" customHeight="1" spans="1:22">
      <c r="A155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2"/>
    </row>
    <row r="156" s="65" customFormat="1" ht="23.25" customHeight="1" spans="1:22">
      <c r="A156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2"/>
    </row>
    <row r="157" s="65" customFormat="1" ht="23.25" customHeight="1" spans="1:22">
      <c r="A157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2"/>
    </row>
    <row r="158" s="65" customFormat="1" ht="23.25" customHeight="1" spans="1:22">
      <c r="A158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2"/>
    </row>
    <row r="159" s="65" customFormat="1" ht="23.25" customHeight="1" spans="1:22">
      <c r="A15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2"/>
    </row>
    <row r="160" s="65" customFormat="1" ht="23.25" customHeight="1" spans="1:22">
      <c r="A16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2"/>
    </row>
    <row r="161" s="65" customFormat="1" ht="23.25" customHeight="1" spans="1:22">
      <c r="A161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2"/>
    </row>
    <row r="162" s="65" customFormat="1" ht="23.25" customHeight="1" spans="1:22">
      <c r="A162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2"/>
    </row>
    <row r="163" s="65" customFormat="1" ht="23.25" customHeight="1" spans="1:22">
      <c r="A163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2"/>
    </row>
    <row r="164" s="65" customFormat="1" ht="23.25" customHeight="1" spans="1:22">
      <c r="A164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2"/>
    </row>
    <row r="165" s="65" customFormat="1" ht="23.25" customHeight="1" spans="1:22">
      <c r="A165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2"/>
    </row>
    <row r="166" s="65" customFormat="1" ht="23.25" customHeight="1" spans="1:22">
      <c r="A166"/>
      <c r="B166" s="342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112"/>
    </row>
    <row r="167" s="65" customFormat="1" ht="23.25" customHeight="1" spans="1:22">
      <c r="A167"/>
      <c r="B167" s="343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</row>
    <row r="168" s="65" customFormat="1" ht="23.25" customHeight="1" spans="1:22">
      <c r="A168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</row>
    <row r="169" s="65" customFormat="1" ht="23.25" customHeight="1" spans="1:22">
      <c r="A169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</row>
    <row r="170" s="65" customFormat="1" ht="23.25" customHeight="1" spans="1:22">
      <c r="A170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</row>
    <row r="171" s="65" customFormat="1" ht="23.25" customHeight="1" spans="1:22">
      <c r="A17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</row>
    <row r="172" s="65" customFormat="1" ht="23.25" customHeight="1" spans="1:22">
      <c r="A17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</row>
    <row r="173" s="65" customFormat="1" ht="23.25" customHeight="1" spans="1:22">
      <c r="A173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</row>
    <row r="174" s="65" customFormat="1" ht="23.25" customHeight="1" spans="1:22">
      <c r="A174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</row>
    <row r="175" s="65" customFormat="1" ht="23.25" customHeight="1" spans="1:22">
      <c r="A175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</row>
    <row r="176" s="65" customFormat="1" ht="23.25" customHeight="1" spans="1:22">
      <c r="A176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</row>
    <row r="177" s="65" customFormat="1" ht="23.25" customHeight="1" spans="1:22">
      <c r="A177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</row>
    <row r="178" s="65" customFormat="1" ht="23.25" customHeight="1" spans="1:22">
      <c r="A178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</row>
    <row r="179" s="65" customFormat="1" ht="23.25" customHeight="1" spans="1:22">
      <c r="A179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</row>
    <row r="180" s="65" customFormat="1" ht="23.25" customHeight="1" spans="1:22">
      <c r="A180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</row>
    <row r="181" s="65" customFormat="1" ht="23.25" customHeight="1" spans="1:22">
      <c r="A181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12"/>
      <c r="V181" s="112"/>
    </row>
    <row r="182" s="65" customFormat="1" ht="23.25" customHeight="1" spans="1:22">
      <c r="A18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12"/>
      <c r="V182" s="112"/>
    </row>
    <row r="183" s="65" customFormat="1" ht="23.25" customHeight="1" spans="1:22">
      <c r="A183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12"/>
      <c r="V183" s="112"/>
    </row>
    <row r="184" s="65" customFormat="1" ht="23.25" customHeight="1" spans="1:22">
      <c r="A184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12"/>
      <c r="V184" s="112"/>
    </row>
    <row r="185" s="65" customFormat="1" ht="23.25" customHeight="1" spans="1:22">
      <c r="A18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12"/>
      <c r="V185" s="112"/>
    </row>
    <row r="186" s="65" customFormat="1" ht="23.25" customHeight="1" spans="1:22">
      <c r="A18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12"/>
      <c r="V186" s="112"/>
    </row>
    <row r="187" s="65" customFormat="1" ht="23.25" customHeight="1" spans="1:22">
      <c r="A18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12"/>
      <c r="V187" s="112"/>
    </row>
    <row r="188" s="65" customFormat="1" ht="23.25" customHeight="1" spans="1:22">
      <c r="A18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12"/>
      <c r="V188" s="112"/>
    </row>
    <row r="189" s="65" customFormat="1" ht="23.25" customHeight="1" spans="1:22">
      <c r="A18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12"/>
      <c r="V189" s="112"/>
    </row>
    <row r="190" s="65" customFormat="1" ht="23.25" customHeight="1" spans="1:22">
      <c r="A190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12"/>
      <c r="V190" s="112"/>
    </row>
    <row r="191" s="65" customFormat="1" ht="23.25" customHeight="1" spans="1:22">
      <c r="A191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12"/>
      <c r="V191" s="112"/>
    </row>
    <row r="192" s="65" customFormat="1" ht="23.25" customHeight="1" spans="1:22">
      <c r="A19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12"/>
      <c r="V192" s="112"/>
    </row>
    <row r="193" s="65" customFormat="1" ht="23.25" customHeight="1" spans="1:22">
      <c r="A193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12"/>
      <c r="V193" s="112"/>
    </row>
    <row r="194" s="65" customFormat="1" ht="23.25" customHeight="1" spans="1:22">
      <c r="A194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12"/>
      <c r="V194" s="112"/>
    </row>
    <row r="195" s="65" customFormat="1" ht="23.25" customHeight="1" spans="1:22">
      <c r="A19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12"/>
      <c r="V195" s="112"/>
    </row>
    <row r="196" s="65" customFormat="1" ht="23.25" customHeight="1" spans="1:22">
      <c r="A19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12"/>
      <c r="V196" s="112"/>
    </row>
    <row r="197" s="65" customFormat="1" ht="23.25" customHeight="1" spans="1:22">
      <c r="A19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12"/>
      <c r="V197" s="112"/>
    </row>
    <row r="198" s="65" customFormat="1" ht="23.25" customHeight="1" spans="1:22">
      <c r="A19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12"/>
      <c r="V198" s="112"/>
    </row>
    <row r="199" s="65" customFormat="1" ht="23.25" customHeight="1" spans="1:22">
      <c r="A19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12"/>
      <c r="V199" s="112"/>
    </row>
    <row r="200" s="65" customFormat="1" ht="23.25" customHeight="1" spans="1:22">
      <c r="A20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12"/>
      <c r="V200" s="112"/>
    </row>
    <row r="201" s="65" customFormat="1" ht="23.25" customHeight="1" spans="1:22">
      <c r="A20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12"/>
      <c r="V201" s="112"/>
    </row>
    <row r="202" s="65" customFormat="1" ht="23.25" customHeight="1" spans="1:22">
      <c r="A20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12"/>
      <c r="V202" s="112"/>
    </row>
    <row r="203" s="65" customFormat="1" ht="23.25" customHeight="1" spans="1:22">
      <c r="A203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12"/>
      <c r="V203" s="112"/>
    </row>
    <row r="204" s="65" customFormat="1" ht="23.25" customHeight="1" spans="1:22">
      <c r="A204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12"/>
      <c r="V204" s="112"/>
    </row>
    <row r="205" s="65" customFormat="1" ht="23.25" customHeight="1" spans="1:22">
      <c r="A20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12"/>
      <c r="V205" s="112"/>
    </row>
    <row r="206" s="65" customFormat="1" ht="23.25" customHeight="1" spans="1:22">
      <c r="A206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12"/>
      <c r="V206" s="112"/>
    </row>
    <row r="207" s="65" customFormat="1" ht="23.25" customHeight="1" spans="1:22">
      <c r="A20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12"/>
      <c r="V207" s="112"/>
    </row>
    <row r="208" s="65" customFormat="1" ht="23.25" customHeight="1" spans="1:22">
      <c r="A20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12"/>
      <c r="V208" s="112"/>
    </row>
    <row r="209" s="65" customFormat="1" ht="23.25" customHeight="1" spans="1:22">
      <c r="A20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12"/>
      <c r="V209" s="112"/>
    </row>
    <row r="210" s="65" customFormat="1" ht="23.25" customHeight="1" spans="1:22">
      <c r="A210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12"/>
      <c r="V210" s="112"/>
    </row>
    <row r="211" s="65" customFormat="1" ht="23.25" customHeight="1" spans="1:22">
      <c r="A211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12"/>
      <c r="V211" s="112"/>
    </row>
    <row r="212" s="65" customFormat="1" ht="23.25" customHeight="1" spans="1:22">
      <c r="A21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12"/>
      <c r="V212" s="112"/>
    </row>
    <row r="213" s="65" customFormat="1" ht="23.25" customHeight="1" spans="1:22">
      <c r="A213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12"/>
      <c r="V213" s="112"/>
    </row>
    <row r="214" s="65" customFormat="1" ht="23.25" customHeight="1" spans="1:22">
      <c r="A214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12"/>
      <c r="V214" s="112"/>
    </row>
    <row r="215" s="65" customFormat="1" ht="23.25" customHeight="1" spans="1:22">
      <c r="A215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12"/>
      <c r="V215" s="112"/>
    </row>
    <row r="216" s="65" customFormat="1" ht="23.25" customHeight="1" spans="1:22">
      <c r="A21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12"/>
      <c r="V216" s="112"/>
    </row>
    <row r="217" s="65" customFormat="1" ht="23.25" customHeight="1" spans="1:22">
      <c r="A2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12"/>
      <c r="V217" s="112"/>
    </row>
    <row r="218" s="65" customFormat="1" ht="23.25" customHeight="1" spans="1:22">
      <c r="A2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12"/>
      <c r="V218" s="112"/>
    </row>
    <row r="219" s="65" customFormat="1" ht="23.25" customHeight="1" spans="1:22">
      <c r="A21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12"/>
      <c r="V219" s="112"/>
    </row>
    <row r="220" s="65" customFormat="1" ht="23.25" customHeight="1" spans="1:22">
      <c r="A220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12"/>
      <c r="V220" s="112"/>
    </row>
    <row r="221" s="65" customFormat="1" ht="23.25" customHeight="1" spans="1:22">
      <c r="A221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12"/>
      <c r="V221" s="112"/>
    </row>
    <row r="222" s="65" customFormat="1" ht="23.25" customHeight="1" spans="1:22">
      <c r="A22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12"/>
      <c r="V222" s="112"/>
    </row>
    <row r="223" s="65" customFormat="1" ht="23.25" customHeight="1" spans="1:22">
      <c r="A223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12"/>
      <c r="V223" s="112"/>
    </row>
    <row r="224" s="65" customFormat="1" ht="23.25" customHeight="1" spans="1:22">
      <c r="A224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12"/>
      <c r="V224" s="112"/>
    </row>
    <row r="225" s="65" customFormat="1" ht="23.25" customHeight="1" spans="1:22">
      <c r="A225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12"/>
      <c r="V225" s="112"/>
    </row>
    <row r="226" s="65" customFormat="1" ht="23.25" customHeight="1" spans="1:22">
      <c r="A226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12"/>
      <c r="V226" s="112"/>
    </row>
    <row r="227" s="65" customFormat="1" ht="23.25" customHeight="1" spans="1:22">
      <c r="A22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12"/>
      <c r="V227" s="112"/>
    </row>
    <row r="228" s="65" customFormat="1" ht="23.25" customHeight="1" spans="1:22">
      <c r="A22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12"/>
      <c r="V228" s="112"/>
    </row>
    <row r="229" s="65" customFormat="1" ht="23.25" customHeight="1" spans="1:22">
      <c r="A22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12"/>
      <c r="V229" s="112"/>
    </row>
    <row r="230" s="65" customFormat="1" ht="23.25" customHeight="1" spans="1:22">
      <c r="A230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12"/>
      <c r="V230" s="112"/>
    </row>
    <row r="231" s="65" customFormat="1" ht="23.25" customHeight="1" spans="1:22">
      <c r="A231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12"/>
      <c r="V231" s="112"/>
    </row>
    <row r="232" s="65" customFormat="1" ht="23.25" customHeight="1" spans="1:22">
      <c r="A23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12"/>
      <c r="V232" s="112"/>
    </row>
    <row r="233" s="65" customFormat="1" spans="1:22">
      <c r="A233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12"/>
      <c r="V233" s="112"/>
    </row>
    <row r="234" s="65" customFormat="1" spans="1:22">
      <c r="A234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12"/>
      <c r="V234" s="112"/>
    </row>
    <row r="235" s="65" customFormat="1" spans="1:22">
      <c r="A235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12"/>
      <c r="V235" s="112"/>
    </row>
    <row r="236" s="65" customFormat="1" spans="1:22">
      <c r="A23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12"/>
      <c r="V236" s="112"/>
    </row>
    <row r="237" s="65" customFormat="1" spans="1:22">
      <c r="A23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12"/>
      <c r="V237" s="112"/>
    </row>
    <row r="238" s="65" customFormat="1" spans="1:22">
      <c r="A23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12"/>
      <c r="V238" s="112"/>
    </row>
    <row r="239" s="65" customFormat="1" spans="1:22">
      <c r="A23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12"/>
      <c r="V239" s="112"/>
    </row>
    <row r="240" s="65" customFormat="1" spans="1:22">
      <c r="A240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12"/>
      <c r="V240" s="112"/>
    </row>
    <row r="241" s="65" customFormat="1" spans="1:22">
      <c r="A241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12"/>
      <c r="V241" s="112"/>
    </row>
    <row r="242" s="65" customFormat="1" spans="1:22">
      <c r="A24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12"/>
      <c r="V242" s="112"/>
    </row>
    <row r="243" s="65" customFormat="1" spans="1:22">
      <c r="A24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12"/>
      <c r="V243" s="112"/>
    </row>
    <row r="244" s="65" customFormat="1" spans="1:22">
      <c r="A244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12"/>
      <c r="V244" s="112"/>
    </row>
    <row r="245" s="65" customFormat="1" spans="1:22">
      <c r="A245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12"/>
      <c r="V245" s="112"/>
    </row>
    <row r="246" s="65" customFormat="1" spans="1:22">
      <c r="A24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12"/>
      <c r="V246" s="112"/>
    </row>
    <row r="247" s="65" customFormat="1" spans="1:22">
      <c r="A24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12"/>
      <c r="V247" s="112"/>
    </row>
    <row r="248" s="65" customFormat="1" spans="1:22">
      <c r="A24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12"/>
      <c r="V248" s="112"/>
    </row>
    <row r="249" s="65" customFormat="1" spans="1:22">
      <c r="A24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12"/>
      <c r="V249" s="112"/>
    </row>
    <row r="250" s="65" customFormat="1" spans="1:22">
      <c r="A25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12"/>
      <c r="V250" s="112"/>
    </row>
    <row r="251" s="65" customFormat="1" spans="1:22">
      <c r="A251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12"/>
      <c r="V251" s="112"/>
    </row>
    <row r="252" s="65" customFormat="1" spans="1:22">
      <c r="A25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12"/>
      <c r="V252" s="112"/>
    </row>
    <row r="253" s="65" customFormat="1" spans="1:22">
      <c r="A25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12"/>
      <c r="V253" s="112"/>
    </row>
    <row r="254" s="65" customFormat="1" spans="1:22">
      <c r="A254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12"/>
      <c r="V254" s="112"/>
    </row>
    <row r="255" s="65" customFormat="1" spans="1:22">
      <c r="A255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12"/>
      <c r="V255" s="112"/>
    </row>
    <row r="256" s="65" customFormat="1" spans="1:22">
      <c r="A25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12"/>
      <c r="V256" s="112"/>
    </row>
    <row r="257" s="65" customFormat="1" spans="1:22">
      <c r="A25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12"/>
      <c r="V257" s="112"/>
    </row>
    <row r="258" s="65" customFormat="1" spans="1:22">
      <c r="A25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12"/>
      <c r="V258" s="112"/>
    </row>
    <row r="259" s="65" customFormat="1" spans="1:22">
      <c r="A25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12"/>
      <c r="V259" s="112"/>
    </row>
    <row r="260" s="65" customFormat="1" spans="1:22">
      <c r="A260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12"/>
      <c r="V260" s="112"/>
    </row>
    <row r="261" s="65" customFormat="1" spans="1:22">
      <c r="A261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12"/>
      <c r="V261" s="112"/>
    </row>
    <row r="262" s="65" customFormat="1" spans="1:22">
      <c r="A26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12"/>
      <c r="V262" s="112"/>
    </row>
    <row r="263" s="65" customFormat="1" spans="1:22">
      <c r="A26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12"/>
      <c r="V263" s="112"/>
    </row>
    <row r="264" s="65" customFormat="1" spans="1:22">
      <c r="A264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12"/>
      <c r="V264" s="112"/>
    </row>
    <row r="265" s="65" customFormat="1" spans="1:22">
      <c r="A265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12"/>
      <c r="V265" s="112"/>
    </row>
    <row r="266" s="65" customFormat="1" spans="1:22">
      <c r="A266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12"/>
      <c r="V266" s="112"/>
    </row>
    <row r="267" s="65" customFormat="1" spans="1:22">
      <c r="A26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12"/>
      <c r="V267" s="112"/>
    </row>
    <row r="268" s="65" customFormat="1" spans="1:22">
      <c r="A26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12"/>
      <c r="V268" s="112"/>
    </row>
    <row r="269" s="65" customFormat="1" spans="1:22">
      <c r="A26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12"/>
      <c r="V269" s="112"/>
    </row>
    <row r="270" s="65" customFormat="1" spans="1:22">
      <c r="A270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12"/>
      <c r="V270" s="112"/>
    </row>
    <row r="271" s="65" customFormat="1" spans="1:22">
      <c r="A271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12"/>
      <c r="V271" s="112"/>
    </row>
    <row r="272" s="65" customFormat="1" spans="1:22">
      <c r="A27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12"/>
      <c r="V272" s="112"/>
    </row>
    <row r="273" s="65" customFormat="1" spans="1:22">
      <c r="A27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12"/>
      <c r="V273" s="112"/>
    </row>
    <row r="274" s="65" customFormat="1" spans="1:22">
      <c r="A274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12"/>
      <c r="V274" s="112"/>
    </row>
    <row r="275" s="65" customFormat="1" spans="1:22">
      <c r="A275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12"/>
      <c r="V275" s="112"/>
    </row>
    <row r="276" s="65" customFormat="1" spans="1:22">
      <c r="A27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12"/>
      <c r="V276" s="112"/>
    </row>
    <row r="277" s="65" customFormat="1" spans="1:22">
      <c r="A27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12"/>
      <c r="V277" s="112"/>
    </row>
    <row r="278" s="65" customFormat="1" spans="1:22">
      <c r="A27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12"/>
      <c r="V278" s="112"/>
    </row>
    <row r="279" s="65" customFormat="1" spans="1:22">
      <c r="A279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12"/>
      <c r="V279" s="112"/>
    </row>
    <row r="280" s="65" customFormat="1" spans="1:22">
      <c r="A280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12"/>
      <c r="V280" s="112"/>
    </row>
    <row r="281" s="65" customFormat="1" spans="1:22">
      <c r="A281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12"/>
      <c r="V281" s="112"/>
    </row>
    <row r="282" s="65" customFormat="1" spans="1:22">
      <c r="A28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12"/>
      <c r="V282" s="112"/>
    </row>
    <row r="283" s="65" customFormat="1" spans="1:22">
      <c r="A28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12"/>
      <c r="V283" s="112"/>
    </row>
    <row r="284" s="65" customFormat="1" spans="1:22">
      <c r="A284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12"/>
      <c r="V284" s="112"/>
    </row>
    <row r="285" s="65" customFormat="1" spans="1:22">
      <c r="A285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12"/>
      <c r="V285" s="112"/>
    </row>
    <row r="286" s="65" customFormat="1" spans="1:22">
      <c r="A28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12"/>
      <c r="V286" s="112"/>
    </row>
    <row r="287" s="65" customFormat="1" spans="1:22">
      <c r="A28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12"/>
      <c r="V287" s="112"/>
    </row>
    <row r="288" s="65" customFormat="1" spans="1:22">
      <c r="A28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12"/>
      <c r="V288" s="112"/>
    </row>
    <row r="289" s="65" customFormat="1" spans="1:22">
      <c r="A289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12"/>
      <c r="V289" s="112"/>
    </row>
    <row r="290" s="65" customFormat="1" spans="1:22">
      <c r="A290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12"/>
      <c r="V290" s="112"/>
    </row>
    <row r="291" s="65" customFormat="1" spans="1:22">
      <c r="A291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12"/>
      <c r="V291" s="112"/>
    </row>
    <row r="292" s="65" customFormat="1" spans="1:22">
      <c r="A29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12"/>
      <c r="V292" s="112"/>
    </row>
    <row r="293" s="65" customFormat="1" spans="1:22">
      <c r="A29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12"/>
      <c r="V293" s="112"/>
    </row>
    <row r="294" s="65" customFormat="1" spans="1:22">
      <c r="A294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12"/>
      <c r="V294" s="112"/>
    </row>
    <row r="295" s="65" customFormat="1" spans="1:22">
      <c r="A295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12"/>
      <c r="V295" s="112"/>
    </row>
    <row r="296" s="65" customFormat="1" spans="1:22">
      <c r="A296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12"/>
      <c r="V296" s="112"/>
    </row>
    <row r="297" s="65" customFormat="1" spans="1:22">
      <c r="A29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12"/>
      <c r="V297" s="112"/>
    </row>
    <row r="298" s="65" customFormat="1" spans="1:22">
      <c r="A29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12"/>
      <c r="V298" s="112"/>
    </row>
    <row r="299" s="65" customFormat="1" spans="1:22">
      <c r="A299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12"/>
      <c r="V299" s="112"/>
    </row>
    <row r="300" s="65" customFormat="1" spans="1:22">
      <c r="A300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12"/>
      <c r="V300" s="112"/>
    </row>
    <row r="301" s="65" customFormat="1" spans="1:22">
      <c r="A301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12"/>
      <c r="V301" s="112"/>
    </row>
    <row r="302" s="65" customFormat="1" spans="1:22">
      <c r="A30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12"/>
      <c r="V302" s="112"/>
    </row>
    <row r="303" s="65" customFormat="1" spans="1:22">
      <c r="A30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12"/>
      <c r="V303" s="112"/>
    </row>
    <row r="304" s="65" customFormat="1" spans="1:22">
      <c r="A304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12"/>
      <c r="V304" s="112"/>
    </row>
    <row r="305" s="65" customFormat="1" spans="1:22">
      <c r="A305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12"/>
      <c r="V305" s="112"/>
    </row>
    <row r="306" s="65" customFormat="1" spans="1:22">
      <c r="A30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12"/>
      <c r="V306" s="112"/>
    </row>
    <row r="307" s="65" customFormat="1" spans="1:22">
      <c r="A30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12"/>
      <c r="V307" s="112"/>
    </row>
    <row r="308" s="65" customFormat="1" spans="1:22">
      <c r="A30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12"/>
      <c r="V308" s="112"/>
    </row>
    <row r="309" s="65" customFormat="1" spans="1:22">
      <c r="A309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12"/>
      <c r="V309" s="112"/>
    </row>
    <row r="310" s="65" customFormat="1" spans="1:22">
      <c r="A310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12"/>
      <c r="V310" s="112"/>
    </row>
    <row r="311" s="65" customFormat="1" spans="1:22">
      <c r="A311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12"/>
      <c r="V311" s="112"/>
    </row>
    <row r="312" s="65" customFormat="1" spans="1:22">
      <c r="A31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12"/>
      <c r="V312" s="112"/>
    </row>
    <row r="313" s="65" customFormat="1" spans="1:22">
      <c r="A31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12"/>
      <c r="V313" s="112"/>
    </row>
    <row r="314" s="65" customFormat="1" spans="1:22">
      <c r="A314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12"/>
      <c r="V314" s="112"/>
    </row>
    <row r="315" s="65" customFormat="1" spans="1:22">
      <c r="A315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12"/>
      <c r="V315" s="112"/>
    </row>
    <row r="316" s="65" customFormat="1" spans="1:22">
      <c r="A31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12"/>
      <c r="V316" s="112"/>
    </row>
    <row r="317" s="65" customFormat="1" spans="1:22">
      <c r="A3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12"/>
      <c r="V317" s="112"/>
    </row>
    <row r="318" s="65" customFormat="1" spans="1:22">
      <c r="A3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12"/>
      <c r="V318" s="112"/>
    </row>
    <row r="319" s="65" customFormat="1" spans="1:22">
      <c r="A319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12"/>
      <c r="V319" s="112"/>
    </row>
    <row r="320" s="65" customFormat="1" spans="1:22">
      <c r="A320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12"/>
      <c r="V320" s="112"/>
    </row>
    <row r="321" s="65" customFormat="1" spans="1:22">
      <c r="A321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12"/>
      <c r="V321" s="112"/>
    </row>
    <row r="322" s="65" customFormat="1" spans="1:22">
      <c r="A32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12"/>
      <c r="V322" s="112"/>
    </row>
    <row r="323" s="65" customFormat="1" spans="1:22">
      <c r="A323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12"/>
      <c r="V323" s="112"/>
    </row>
    <row r="324" s="65" customFormat="1" spans="1:22">
      <c r="A324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12"/>
      <c r="V324" s="112"/>
    </row>
    <row r="325" s="65" customFormat="1" spans="1:22">
      <c r="A325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205"/>
      <c r="V325" s="205"/>
    </row>
    <row r="326" s="65" customFormat="1" spans="1:22">
      <c r="A326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205"/>
      <c r="V326" s="205"/>
    </row>
    <row r="327" s="65" customFormat="1" spans="1:22">
      <c r="A327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205"/>
      <c r="V327" s="205"/>
    </row>
    <row r="328" s="65" customFormat="1" spans="1:22">
      <c r="A328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205"/>
      <c r="V328" s="205"/>
    </row>
    <row r="329" s="65" customFormat="1" spans="1:22">
      <c r="A329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205"/>
      <c r="V329" s="205"/>
    </row>
    <row r="330" s="65" customFormat="1" spans="1:22">
      <c r="A330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205"/>
      <c r="V330" s="205"/>
    </row>
    <row r="331" s="65" customFormat="1" spans="1:22">
      <c r="A331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205"/>
      <c r="V331" s="205"/>
    </row>
    <row r="332" s="65" customFormat="1" spans="1:22">
      <c r="A33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205"/>
      <c r="V332" s="205"/>
    </row>
    <row r="333" s="65" customFormat="1" spans="1:22">
      <c r="A333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205"/>
      <c r="V333" s="205"/>
    </row>
    <row r="334" s="65" customFormat="1" spans="1:22">
      <c r="A334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205"/>
      <c r="V334" s="205"/>
    </row>
    <row r="335" s="65" customFormat="1" spans="1:22">
      <c r="A335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205"/>
      <c r="V335" s="205"/>
    </row>
    <row r="336" s="65" customFormat="1" spans="1:22">
      <c r="A336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205"/>
      <c r="V336" s="205"/>
    </row>
    <row r="337" s="65" customFormat="1" spans="1:22">
      <c r="A337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205"/>
      <c r="V337" s="205"/>
    </row>
    <row r="338" s="65" customFormat="1" spans="1:22">
      <c r="A338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205"/>
      <c r="V338" s="205"/>
    </row>
    <row r="339" s="65" customFormat="1" spans="1:22">
      <c r="A339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205"/>
      <c r="V339" s="205"/>
    </row>
    <row r="340" s="65" customFormat="1" spans="1:22">
      <c r="A340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205"/>
      <c r="V340" s="205"/>
    </row>
    <row r="341" s="65" customFormat="1" spans="1:22">
      <c r="A341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</row>
    <row r="342" s="65" customFormat="1" spans="1:22">
      <c r="A342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</row>
    <row r="343" s="65" customFormat="1" spans="1:22">
      <c r="A343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</row>
    <row r="344" s="65" customFormat="1" spans="1:22">
      <c r="A344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</row>
    <row r="345" s="65" customFormat="1" spans="1:22">
      <c r="A34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</row>
    <row r="346" s="65" customFormat="1" spans="1:22">
      <c r="A346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</row>
    <row r="347" s="65" customFormat="1" spans="1:22">
      <c r="A347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</row>
    <row r="348" s="65" customFormat="1" spans="1:22">
      <c r="A348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</row>
    <row r="349" s="65" customFormat="1" spans="1:22">
      <c r="A349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</row>
    <row r="350" s="65" customFormat="1" spans="1:22">
      <c r="A350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</row>
    <row r="351" s="65" customFormat="1" spans="1:22">
      <c r="A351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</row>
    <row r="352" s="65" customFormat="1" spans="1:22">
      <c r="A352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</row>
    <row r="353" s="65" customFormat="1" spans="1:22">
      <c r="A353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</row>
    <row r="354" s="65" customFormat="1" spans="1:22">
      <c r="A354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</row>
    <row r="355" spans="2:22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</row>
    <row r="356" spans="2:22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</row>
    <row r="357" spans="2:22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</row>
    <row r="358" spans="2:22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</row>
    <row r="359" spans="2:22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</row>
    <row r="360" spans="2:22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</row>
    <row r="361" spans="2:22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</row>
    <row r="362" spans="2:22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</row>
    <row r="363" spans="2:22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</row>
    <row r="364" spans="2:22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</row>
  </sheetData>
  <mergeCells count="28">
    <mergeCell ref="C13:R13"/>
    <mergeCell ref="C28:R28"/>
    <mergeCell ref="C42:R42"/>
    <mergeCell ref="C57:AH57"/>
    <mergeCell ref="C58:F58"/>
    <mergeCell ref="G58:J58"/>
    <mergeCell ref="K58:N58"/>
    <mergeCell ref="O58:R58"/>
    <mergeCell ref="S58:V58"/>
    <mergeCell ref="W58:Z58"/>
    <mergeCell ref="AA58:AD58"/>
    <mergeCell ref="AE58:AH58"/>
    <mergeCell ref="C73:J73"/>
    <mergeCell ref="K81:R81"/>
    <mergeCell ref="K82:L82"/>
    <mergeCell ref="M82:N82"/>
    <mergeCell ref="O82:P82"/>
    <mergeCell ref="Q82:R82"/>
    <mergeCell ref="B13:B14"/>
    <mergeCell ref="B28:B29"/>
    <mergeCell ref="B42:B43"/>
    <mergeCell ref="B57:B58"/>
    <mergeCell ref="B73:B74"/>
    <mergeCell ref="B81:B83"/>
    <mergeCell ref="C81:D82"/>
    <mergeCell ref="E81:F82"/>
    <mergeCell ref="G81:H82"/>
    <mergeCell ref="I81:J82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K135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711</v>
      </c>
      <c r="B12" s="21"/>
      <c r="C12" s="21"/>
      <c r="D12" s="21"/>
      <c r="E12" s="21"/>
      <c r="F12" s="22"/>
      <c r="G12" s="20" t="s">
        <v>712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 t="s">
        <v>689</v>
      </c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206" t="s">
        <v>713</v>
      </c>
      <c r="H26" s="207"/>
      <c r="I26" s="207"/>
      <c r="J26" s="207"/>
      <c r="K26" s="210"/>
    </row>
    <row r="27" ht="23.25" customHeight="1" spans="1:11">
      <c r="A27" s="35" t="s">
        <v>689</v>
      </c>
      <c r="B27" s="54"/>
      <c r="C27" s="55"/>
      <c r="D27" s="56"/>
      <c r="E27" s="56"/>
      <c r="F27" s="57"/>
      <c r="G27" s="60"/>
      <c r="H27" s="61"/>
      <c r="I27" s="61"/>
      <c r="J27" s="61"/>
      <c r="K27" s="64"/>
    </row>
    <row r="28" ht="50.1" customHeight="1" spans="1:11">
      <c r="A28" s="20" t="s">
        <v>714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5"/>
      <c r="G29" s="25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0"/>
      <c r="G30" s="30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0"/>
      <c r="G31" s="30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0"/>
      <c r="G32" s="30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0"/>
      <c r="G33" s="30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0"/>
      <c r="G34" s="30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0"/>
      <c r="G35" s="30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0"/>
      <c r="G36" s="30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0"/>
      <c r="G38" s="30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38"/>
      <c r="G39" s="38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5"/>
      <c r="G40" s="208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49"/>
      <c r="G41" s="48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49"/>
      <c r="G42" s="48"/>
      <c r="H42" s="52"/>
      <c r="I42" s="30"/>
      <c r="J42" s="30"/>
      <c r="K42" s="31"/>
    </row>
    <row r="43" ht="23.25" customHeight="1" spans="1:11">
      <c r="A43" s="209" t="s">
        <v>689</v>
      </c>
      <c r="B43" s="54"/>
      <c r="C43" s="55"/>
      <c r="D43" s="56"/>
      <c r="E43" s="56"/>
      <c r="F43" s="56"/>
      <c r="G43" s="209"/>
      <c r="H43" s="58"/>
      <c r="I43" s="62"/>
      <c r="J43" s="62"/>
      <c r="K43" s="63"/>
    </row>
    <row r="44" ht="50.1" customHeight="1" spans="1:11">
      <c r="A44" s="20" t="s">
        <v>715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</row>
    <row r="45" ht="23.25" customHeight="1" spans="1:11">
      <c r="A45" s="23"/>
      <c r="B45" s="24"/>
      <c r="C45" s="24"/>
      <c r="D45" s="24"/>
      <c r="E45" s="25"/>
      <c r="F45" s="25"/>
      <c r="G45" s="25"/>
      <c r="H45" s="25"/>
      <c r="I45" s="25"/>
      <c r="J45" s="25"/>
      <c r="K45" s="26"/>
    </row>
    <row r="46" ht="23.25" customHeight="1" spans="1:11">
      <c r="A46" s="27"/>
      <c r="B46" s="28"/>
      <c r="C46" s="29"/>
      <c r="D46" s="29"/>
      <c r="E46" s="30"/>
      <c r="F46" s="30"/>
      <c r="G46" s="30"/>
      <c r="H46" s="30"/>
      <c r="I46" s="30"/>
      <c r="J46" s="30"/>
      <c r="K46" s="31"/>
    </row>
    <row r="47" ht="23.25" customHeight="1" spans="1:11">
      <c r="A47" s="27"/>
      <c r="B47" s="32"/>
      <c r="C47" s="33"/>
      <c r="D47" s="33"/>
      <c r="E47" s="30"/>
      <c r="F47" s="30"/>
      <c r="G47" s="30"/>
      <c r="H47" s="30"/>
      <c r="I47" s="30"/>
      <c r="J47" s="30"/>
      <c r="K47" s="31"/>
    </row>
    <row r="48" ht="23.25" customHeight="1" spans="1:11">
      <c r="A48" s="27"/>
      <c r="B48" s="34"/>
      <c r="C48" s="33"/>
      <c r="D48" s="33"/>
      <c r="E48" s="30"/>
      <c r="F48" s="30"/>
      <c r="G48" s="30"/>
      <c r="H48" s="30"/>
      <c r="I48" s="30"/>
      <c r="J48" s="30"/>
      <c r="K48" s="31"/>
    </row>
    <row r="49" ht="23.25" customHeight="1" spans="1:11">
      <c r="A49" s="27"/>
      <c r="B49" s="29"/>
      <c r="C49" s="33"/>
      <c r="D49" s="33"/>
      <c r="E49" s="30"/>
      <c r="F49" s="30"/>
      <c r="G49" s="30"/>
      <c r="H49" s="30"/>
      <c r="I49" s="30"/>
      <c r="J49" s="30"/>
      <c r="K49" s="31"/>
    </row>
    <row r="50" ht="23.25" customHeight="1" spans="1:11">
      <c r="A50" s="27"/>
      <c r="B50" s="29"/>
      <c r="C50" s="33"/>
      <c r="D50" s="33"/>
      <c r="E50" s="30"/>
      <c r="F50" s="30"/>
      <c r="G50" s="30"/>
      <c r="H50" s="30"/>
      <c r="I50" s="30"/>
      <c r="J50" s="30"/>
      <c r="K50" s="31"/>
    </row>
    <row r="51" ht="23.25" customHeight="1" spans="1:11">
      <c r="A51" s="27"/>
      <c r="B51" s="29"/>
      <c r="C51" s="29"/>
      <c r="D51" s="29"/>
      <c r="E51" s="30"/>
      <c r="F51" s="30"/>
      <c r="G51" s="30"/>
      <c r="H51" s="30"/>
      <c r="I51" s="30"/>
      <c r="J51" s="30"/>
      <c r="K51" s="31"/>
    </row>
    <row r="52" ht="23.25" customHeight="1" spans="1:11">
      <c r="A52" s="27"/>
      <c r="B52" s="35"/>
      <c r="C52" s="36"/>
      <c r="D52" s="36"/>
      <c r="E52" s="30"/>
      <c r="F52" s="30"/>
      <c r="G52" s="30"/>
      <c r="H52" s="30"/>
      <c r="I52" s="30"/>
      <c r="J52" s="30"/>
      <c r="K52" s="31"/>
    </row>
    <row r="53" ht="23.25" customHeight="1" spans="1:11">
      <c r="A53" s="27"/>
      <c r="B53" s="30"/>
      <c r="C53" s="30"/>
      <c r="D53" s="30"/>
      <c r="E53" s="30"/>
      <c r="F53" s="30"/>
      <c r="G53" s="30"/>
      <c r="H53" s="30"/>
      <c r="I53" s="30"/>
      <c r="J53" s="30"/>
      <c r="K53" s="31"/>
    </row>
    <row r="54" ht="23.25" customHeight="1" spans="1:11">
      <c r="A54" s="27"/>
      <c r="B54" s="30"/>
      <c r="C54" s="30"/>
      <c r="D54" s="30"/>
      <c r="E54" s="30"/>
      <c r="F54" s="30"/>
      <c r="G54" s="30"/>
      <c r="H54" s="30"/>
      <c r="I54" s="30"/>
      <c r="J54" s="30"/>
      <c r="K54" s="31"/>
    </row>
    <row r="55" ht="23.25" customHeight="1" spans="1:11">
      <c r="A55" s="27"/>
      <c r="B55" s="37"/>
      <c r="C55" s="38"/>
      <c r="D55" s="39"/>
      <c r="E55" s="40"/>
      <c r="F55" s="38"/>
      <c r="G55" s="38"/>
      <c r="H55" s="43"/>
      <c r="I55" s="30"/>
      <c r="J55" s="30"/>
      <c r="K55" s="31"/>
    </row>
    <row r="56" ht="23.25" customHeight="1" spans="1:11">
      <c r="A56" s="27"/>
      <c r="B56" s="44"/>
      <c r="C56" s="45"/>
      <c r="D56" s="45"/>
      <c r="E56" s="45"/>
      <c r="F56" s="45"/>
      <c r="G56" s="208"/>
      <c r="H56" s="45"/>
      <c r="I56" s="30"/>
      <c r="J56" s="30"/>
      <c r="K56" s="31"/>
    </row>
    <row r="57" ht="23.25" customHeight="1" spans="1:11">
      <c r="A57" s="27"/>
      <c r="B57" s="39"/>
      <c r="C57" s="48"/>
      <c r="D57" s="49"/>
      <c r="E57" s="49"/>
      <c r="F57" s="49"/>
      <c r="G57" s="48"/>
      <c r="H57" s="52"/>
      <c r="I57" s="30"/>
      <c r="J57" s="30"/>
      <c r="K57" s="31"/>
    </row>
    <row r="58" ht="23.25" customHeight="1" spans="1:11">
      <c r="A58" s="27"/>
      <c r="B58" s="39"/>
      <c r="C58" s="48"/>
      <c r="D58" s="49"/>
      <c r="E58" s="49"/>
      <c r="F58" s="49"/>
      <c r="G58" s="48"/>
      <c r="H58" s="52"/>
      <c r="I58" s="30"/>
      <c r="J58" s="30"/>
      <c r="K58" s="31"/>
    </row>
    <row r="59" ht="23.25" customHeight="1" spans="1:11">
      <c r="A59" s="209" t="s">
        <v>689</v>
      </c>
      <c r="B59" s="54"/>
      <c r="C59" s="55"/>
      <c r="D59" s="56"/>
      <c r="E59" s="56"/>
      <c r="F59" s="56"/>
      <c r="G59" s="209"/>
      <c r="H59" s="58"/>
      <c r="I59" s="62"/>
      <c r="J59" s="62"/>
      <c r="K59" s="63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</sheetData>
  <mergeCells count="5">
    <mergeCell ref="A12:F12"/>
    <mergeCell ref="G12:K12"/>
    <mergeCell ref="A28:K28"/>
    <mergeCell ref="A44:K44"/>
    <mergeCell ref="G26:K27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S442"/>
  <sheetViews>
    <sheetView showGridLines="0" zoomScale="85" zoomScaleNormal="85" workbookViewId="0">
      <selection activeCell="J126" sqref="J126"/>
    </sheetView>
  </sheetViews>
  <sheetFormatPr defaultColWidth="0" defaultRowHeight="15"/>
  <cols>
    <col min="1" max="1" width="2.71428571428571" customWidth="1"/>
    <col min="2" max="2" width="36.1428571428571" customWidth="1"/>
    <col min="3" max="17" width="11.7142857142857" customWidth="1"/>
    <col min="18" max="18" width="13.7142857142857" customWidth="1"/>
    <col min="19" max="16384" width="9.14285714285714" hidden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5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5"/>
    </row>
    <row r="4" customHeight="1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5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5"/>
    </row>
    <row r="11" ht="23.25" customHeight="1"/>
    <row r="12" s="65" customFormat="1" ht="23.25" customHeight="1" spans="1:19">
      <c r="A12"/>
      <c r="B12" s="66" t="s">
        <v>716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62"/>
      <c r="P12" s="162"/>
      <c r="Q12" s="162"/>
      <c r="R12" s="162"/>
      <c r="S12" s="106"/>
    </row>
    <row r="13" s="65" customFormat="1" ht="23.25" customHeight="1" spans="1:19">
      <c r="A13"/>
      <c r="B13" s="70" t="s">
        <v>717</v>
      </c>
      <c r="C13" s="71">
        <v>2006</v>
      </c>
      <c r="D13" s="71">
        <v>2007</v>
      </c>
      <c r="E13" s="71">
        <v>2008</v>
      </c>
      <c r="F13" s="71">
        <v>2009</v>
      </c>
      <c r="G13" s="71">
        <v>2010</v>
      </c>
      <c r="H13" s="71">
        <v>2011</v>
      </c>
      <c r="I13" s="71">
        <v>2012</v>
      </c>
      <c r="J13" s="71">
        <v>2013</v>
      </c>
      <c r="K13" s="163">
        <v>2014</v>
      </c>
      <c r="L13" s="164">
        <v>2015</v>
      </c>
      <c r="M13" s="163">
        <v>2016</v>
      </c>
      <c r="N13" s="163">
        <v>2017</v>
      </c>
      <c r="O13" s="163">
        <v>2018</v>
      </c>
      <c r="P13" s="163">
        <v>2019</v>
      </c>
      <c r="Q13" s="178">
        <v>2020</v>
      </c>
      <c r="R13" s="163">
        <v>2021</v>
      </c>
      <c r="S13" s="106"/>
    </row>
    <row r="14" s="65" customFormat="1" ht="23.25" customHeight="1" spans="1:19">
      <c r="A14"/>
      <c r="B14" s="145" t="s">
        <v>718</v>
      </c>
      <c r="C14" s="79">
        <f t="shared" ref="C14:K14" si="0">C41</f>
        <v>39</v>
      </c>
      <c r="D14" s="79">
        <f t="shared" si="0"/>
        <v>82</v>
      </c>
      <c r="E14" s="79">
        <f t="shared" si="0"/>
        <v>87</v>
      </c>
      <c r="F14" s="79">
        <f t="shared" si="0"/>
        <v>181</v>
      </c>
      <c r="G14" s="79">
        <f t="shared" si="0"/>
        <v>147</v>
      </c>
      <c r="H14" s="79">
        <f t="shared" si="0"/>
        <v>119</v>
      </c>
      <c r="I14" s="79">
        <f t="shared" si="0"/>
        <v>176</v>
      </c>
      <c r="J14" s="79">
        <f t="shared" si="0"/>
        <v>175</v>
      </c>
      <c r="K14" s="165">
        <f t="shared" si="0"/>
        <v>144</v>
      </c>
      <c r="L14" s="166">
        <v>217</v>
      </c>
      <c r="M14" s="165">
        <v>115</v>
      </c>
      <c r="N14" s="165">
        <v>105</v>
      </c>
      <c r="O14" s="165">
        <f>O41</f>
        <v>130</v>
      </c>
      <c r="P14" s="165">
        <f>P41</f>
        <v>120</v>
      </c>
      <c r="Q14" s="165">
        <v>125</v>
      </c>
      <c r="R14" s="165">
        <v>97</v>
      </c>
      <c r="S14" s="111"/>
    </row>
    <row r="15" s="65" customFormat="1" ht="23.25" customHeight="1" spans="1:19">
      <c r="A15"/>
      <c r="B15" s="145" t="s">
        <v>719</v>
      </c>
      <c r="C15" s="79">
        <f>C63</f>
        <v>0</v>
      </c>
      <c r="D15" s="79">
        <f t="shared" ref="D15:J15" si="1">D63</f>
        <v>0</v>
      </c>
      <c r="E15" s="79">
        <f t="shared" si="1"/>
        <v>0</v>
      </c>
      <c r="F15" s="79">
        <f t="shared" si="1"/>
        <v>0</v>
      </c>
      <c r="G15" s="79">
        <f t="shared" si="1"/>
        <v>0</v>
      </c>
      <c r="H15" s="79">
        <f t="shared" si="1"/>
        <v>266</v>
      </c>
      <c r="I15" s="79">
        <f t="shared" si="1"/>
        <v>0</v>
      </c>
      <c r="J15" s="79">
        <f t="shared" si="1"/>
        <v>432</v>
      </c>
      <c r="K15" s="165">
        <v>438</v>
      </c>
      <c r="L15" s="167">
        <v>579</v>
      </c>
      <c r="M15" s="165">
        <v>350</v>
      </c>
      <c r="N15" s="165">
        <f>480-119</f>
        <v>361</v>
      </c>
      <c r="O15" s="165">
        <f>O63</f>
        <v>392</v>
      </c>
      <c r="P15" s="165">
        <f>P63</f>
        <v>539</v>
      </c>
      <c r="Q15" s="165">
        <v>562</v>
      </c>
      <c r="R15" s="165">
        <v>561</v>
      </c>
      <c r="S15" s="111"/>
    </row>
    <row r="16" s="65" customFormat="1" ht="23.25" customHeight="1" spans="1:19">
      <c r="A16"/>
      <c r="B16" s="145" t="s">
        <v>720</v>
      </c>
      <c r="C16" s="79">
        <f>C101</f>
        <v>33</v>
      </c>
      <c r="D16" s="79">
        <f t="shared" ref="D16:P16" si="2">D101</f>
        <v>30</v>
      </c>
      <c r="E16" s="79">
        <f t="shared" si="2"/>
        <v>29</v>
      </c>
      <c r="F16" s="79">
        <f t="shared" si="2"/>
        <v>62</v>
      </c>
      <c r="G16" s="79">
        <f t="shared" si="2"/>
        <v>98</v>
      </c>
      <c r="H16" s="79">
        <f t="shared" si="2"/>
        <v>100</v>
      </c>
      <c r="I16" s="79">
        <f t="shared" si="2"/>
        <v>89</v>
      </c>
      <c r="J16" s="79">
        <f t="shared" si="2"/>
        <v>108</v>
      </c>
      <c r="K16" s="79">
        <f t="shared" si="2"/>
        <v>90</v>
      </c>
      <c r="L16" s="79">
        <f t="shared" si="2"/>
        <v>117</v>
      </c>
      <c r="M16" s="79">
        <f t="shared" si="2"/>
        <v>143</v>
      </c>
      <c r="N16" s="165">
        <f t="shared" si="2"/>
        <v>129</v>
      </c>
      <c r="O16" s="165">
        <f t="shared" si="2"/>
        <v>128</v>
      </c>
      <c r="P16" s="165">
        <f t="shared" si="2"/>
        <v>145</v>
      </c>
      <c r="Q16" s="165">
        <v>32</v>
      </c>
      <c r="R16" s="165">
        <v>66</v>
      </c>
      <c r="S16" s="111"/>
    </row>
    <row r="17" s="65" customFormat="1" ht="23.25" customHeight="1" spans="1:19">
      <c r="A17"/>
      <c r="B17" s="146" t="s">
        <v>721</v>
      </c>
      <c r="C17" s="147">
        <f>C82</f>
        <v>21</v>
      </c>
      <c r="D17" s="147">
        <f t="shared" ref="D17:P17" si="3">D82</f>
        <v>5</v>
      </c>
      <c r="E17" s="147">
        <f t="shared" si="3"/>
        <v>10</v>
      </c>
      <c r="F17" s="147">
        <f t="shared" si="3"/>
        <v>22</v>
      </c>
      <c r="G17" s="147">
        <f t="shared" si="3"/>
        <v>30</v>
      </c>
      <c r="H17" s="147">
        <f t="shared" si="3"/>
        <v>36</v>
      </c>
      <c r="I17" s="147">
        <f t="shared" si="3"/>
        <v>39</v>
      </c>
      <c r="J17" s="147">
        <f t="shared" si="3"/>
        <v>44</v>
      </c>
      <c r="K17" s="147">
        <f t="shared" si="3"/>
        <v>20</v>
      </c>
      <c r="L17" s="147">
        <f t="shared" si="3"/>
        <v>18</v>
      </c>
      <c r="M17" s="147">
        <f t="shared" si="3"/>
        <v>18</v>
      </c>
      <c r="N17" s="168">
        <f t="shared" si="3"/>
        <v>69</v>
      </c>
      <c r="O17" s="168">
        <f t="shared" si="3"/>
        <v>66</v>
      </c>
      <c r="P17" s="168">
        <f t="shared" si="3"/>
        <v>21</v>
      </c>
      <c r="Q17" s="168">
        <v>65</v>
      </c>
      <c r="R17" s="168">
        <v>93</v>
      </c>
      <c r="S17" s="111"/>
    </row>
    <row r="18" s="65" customFormat="1" ht="23.25" customHeight="1" spans="1:19">
      <c r="A18"/>
      <c r="B18" s="35" t="s">
        <v>722</v>
      </c>
      <c r="C18" s="67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39"/>
      <c r="P18" s="39"/>
      <c r="Q18" s="39"/>
      <c r="R18" s="39"/>
      <c r="S18" s="112"/>
    </row>
    <row r="19" s="65" customFormat="1" ht="23.25" customHeight="1" spans="1:19">
      <c r="A19"/>
      <c r="B19" s="35" t="s">
        <v>723</v>
      </c>
      <c r="C19" s="67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169"/>
      <c r="P19" s="162"/>
      <c r="Q19" s="162"/>
      <c r="R19" s="162"/>
      <c r="S19" s="112"/>
    </row>
    <row r="20" s="65" customFormat="1" ht="23.25" customHeight="1" spans="1:19">
      <c r="A20"/>
      <c r="B20" s="35" t="s">
        <v>724</v>
      </c>
      <c r="C20" s="67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169"/>
      <c r="P20" s="162"/>
      <c r="Q20" s="162"/>
      <c r="R20" s="162"/>
      <c r="S20" s="112"/>
    </row>
    <row r="21" s="65" customFormat="1" ht="23.25" customHeight="1" spans="1:19">
      <c r="A21"/>
      <c r="B21" s="35" t="s">
        <v>725</v>
      </c>
      <c r="C21" s="6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169"/>
      <c r="P21" s="162"/>
      <c r="Q21" s="162"/>
      <c r="R21" s="162"/>
      <c r="S21" s="112"/>
    </row>
    <row r="22" s="65" customFormat="1" ht="23.25" customHeight="1" spans="1:19">
      <c r="A22"/>
      <c r="B22" s="35"/>
      <c r="C22" s="67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169"/>
      <c r="P22" s="162"/>
      <c r="Q22" s="162"/>
      <c r="R22" s="162"/>
      <c r="S22" s="112"/>
    </row>
    <row r="23" s="65" customFormat="1" ht="23.25" customHeight="1" spans="1:19">
      <c r="A23"/>
      <c r="B23" s="35"/>
      <c r="C23" s="67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45"/>
      <c r="P23" s="170"/>
      <c r="Q23" s="170"/>
      <c r="R23" s="170"/>
      <c r="S23" s="112"/>
    </row>
    <row r="24" s="65" customFormat="1" ht="23.25" customHeight="1" spans="1:19">
      <c r="A24"/>
      <c r="B24" s="66" t="s">
        <v>726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171"/>
      <c r="P24" s="172"/>
      <c r="Q24" s="172"/>
      <c r="R24" s="172"/>
      <c r="S24" s="112"/>
    </row>
    <row r="25" s="65" customFormat="1" ht="23.25" customHeight="1" spans="2:19">
      <c r="B25" s="148" t="s">
        <v>727</v>
      </c>
      <c r="C25" s="149" t="s">
        <v>728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79"/>
      <c r="S25" s="112"/>
    </row>
    <row r="26" s="65" customFormat="1" ht="23.25" customHeight="1" spans="2:19">
      <c r="B26" s="151"/>
      <c r="C26" s="152">
        <v>2006</v>
      </c>
      <c r="D26" s="152">
        <v>2007</v>
      </c>
      <c r="E26" s="152">
        <v>2008</v>
      </c>
      <c r="F26" s="152">
        <v>2009</v>
      </c>
      <c r="G26" s="152">
        <v>2010</v>
      </c>
      <c r="H26" s="152">
        <v>2011</v>
      </c>
      <c r="I26" s="152">
        <v>2012</v>
      </c>
      <c r="J26" s="151">
        <v>2013</v>
      </c>
      <c r="K26" s="152">
        <v>2014</v>
      </c>
      <c r="L26" s="173">
        <v>2015</v>
      </c>
      <c r="M26" s="152">
        <v>2016</v>
      </c>
      <c r="N26" s="151">
        <v>2017</v>
      </c>
      <c r="O26" s="152">
        <v>2018</v>
      </c>
      <c r="P26" s="152">
        <v>2019</v>
      </c>
      <c r="Q26" s="152">
        <v>2020</v>
      </c>
      <c r="R26" s="152">
        <v>2021</v>
      </c>
      <c r="S26" s="112"/>
    </row>
    <row r="27" s="65" customFormat="1" ht="23.25" customHeight="1" spans="2:19">
      <c r="B27" s="153" t="s">
        <v>729</v>
      </c>
      <c r="C27" s="154" t="s">
        <v>130</v>
      </c>
      <c r="D27" s="154" t="s">
        <v>130</v>
      </c>
      <c r="E27" s="154" t="s">
        <v>130</v>
      </c>
      <c r="F27" s="154" t="s">
        <v>130</v>
      </c>
      <c r="G27" s="154" t="s">
        <v>130</v>
      </c>
      <c r="H27" s="154" t="s">
        <v>130</v>
      </c>
      <c r="I27" s="154" t="s">
        <v>130</v>
      </c>
      <c r="J27" s="174" t="s">
        <v>130</v>
      </c>
      <c r="K27" s="154">
        <v>1</v>
      </c>
      <c r="L27" s="171">
        <v>5</v>
      </c>
      <c r="M27" s="156">
        <v>1</v>
      </c>
      <c r="N27" s="175">
        <v>2</v>
      </c>
      <c r="O27" s="156">
        <v>2</v>
      </c>
      <c r="P27" s="156">
        <v>1</v>
      </c>
      <c r="Q27" s="156">
        <v>0</v>
      </c>
      <c r="R27" s="156">
        <v>6</v>
      </c>
      <c r="S27" s="112"/>
    </row>
    <row r="28" s="65" customFormat="1" ht="23.25" customHeight="1" spans="2:19">
      <c r="B28" s="155" t="s">
        <v>43</v>
      </c>
      <c r="C28" s="156">
        <v>0</v>
      </c>
      <c r="D28" s="156">
        <v>10</v>
      </c>
      <c r="E28" s="156">
        <v>3</v>
      </c>
      <c r="F28" s="156">
        <v>8</v>
      </c>
      <c r="G28" s="156">
        <v>22</v>
      </c>
      <c r="H28" s="156">
        <v>3</v>
      </c>
      <c r="I28" s="156">
        <v>8</v>
      </c>
      <c r="J28" s="175">
        <v>9</v>
      </c>
      <c r="K28" s="156">
        <v>6</v>
      </c>
      <c r="L28" s="171">
        <v>10</v>
      </c>
      <c r="M28" s="156">
        <v>6</v>
      </c>
      <c r="N28" s="175">
        <v>8</v>
      </c>
      <c r="O28" s="156">
        <v>4</v>
      </c>
      <c r="P28" s="156">
        <v>6</v>
      </c>
      <c r="Q28" s="156">
        <v>8</v>
      </c>
      <c r="R28" s="156">
        <v>4</v>
      </c>
      <c r="S28" s="112"/>
    </row>
    <row r="29" s="65" customFormat="1" ht="23.25" customHeight="1" spans="2:19">
      <c r="B29" s="155" t="s">
        <v>55</v>
      </c>
      <c r="C29" s="156">
        <v>0</v>
      </c>
      <c r="D29" s="156">
        <v>2</v>
      </c>
      <c r="E29" s="156">
        <v>3</v>
      </c>
      <c r="F29" s="156">
        <v>8</v>
      </c>
      <c r="G29" s="156">
        <v>13</v>
      </c>
      <c r="H29" s="156">
        <v>4</v>
      </c>
      <c r="I29" s="156">
        <v>3</v>
      </c>
      <c r="J29" s="175">
        <v>5</v>
      </c>
      <c r="K29" s="156">
        <v>4</v>
      </c>
      <c r="L29" s="171">
        <v>4</v>
      </c>
      <c r="M29" s="156">
        <v>6</v>
      </c>
      <c r="N29" s="175">
        <v>7</v>
      </c>
      <c r="O29" s="156">
        <v>9</v>
      </c>
      <c r="P29" s="156">
        <v>18</v>
      </c>
      <c r="Q29" s="156">
        <v>10</v>
      </c>
      <c r="R29" s="156">
        <v>14</v>
      </c>
      <c r="S29" s="112"/>
    </row>
    <row r="30" s="65" customFormat="1" ht="23.25" customHeight="1" spans="2:19">
      <c r="B30" s="155" t="s">
        <v>39</v>
      </c>
      <c r="C30" s="156">
        <v>0</v>
      </c>
      <c r="D30" s="156">
        <v>24</v>
      </c>
      <c r="E30" s="156">
        <v>10</v>
      </c>
      <c r="F30" s="156">
        <v>26</v>
      </c>
      <c r="G30" s="156">
        <v>8</v>
      </c>
      <c r="H30" s="156">
        <v>14</v>
      </c>
      <c r="I30" s="156">
        <v>13</v>
      </c>
      <c r="J30" s="175">
        <v>15</v>
      </c>
      <c r="K30" s="156">
        <v>18</v>
      </c>
      <c r="L30" s="171">
        <v>15</v>
      </c>
      <c r="M30" s="156">
        <v>13</v>
      </c>
      <c r="N30" s="175">
        <v>11</v>
      </c>
      <c r="O30" s="156">
        <v>20</v>
      </c>
      <c r="P30" s="156">
        <v>20</v>
      </c>
      <c r="Q30" s="156">
        <v>7</v>
      </c>
      <c r="R30" s="156">
        <v>10</v>
      </c>
      <c r="S30" s="112"/>
    </row>
    <row r="31" s="65" customFormat="1" ht="23.25" customHeight="1" spans="2:19">
      <c r="B31" s="155" t="s">
        <v>99</v>
      </c>
      <c r="C31" s="156">
        <v>0</v>
      </c>
      <c r="D31" s="156">
        <v>1</v>
      </c>
      <c r="E31" s="156">
        <v>1</v>
      </c>
      <c r="F31" s="156">
        <v>2</v>
      </c>
      <c r="G31" s="156">
        <v>12</v>
      </c>
      <c r="H31" s="156">
        <v>2</v>
      </c>
      <c r="I31" s="156">
        <v>8</v>
      </c>
      <c r="J31" s="175">
        <v>4</v>
      </c>
      <c r="K31" s="156">
        <v>4</v>
      </c>
      <c r="L31" s="171">
        <v>2</v>
      </c>
      <c r="M31" s="156">
        <v>5</v>
      </c>
      <c r="N31" s="175">
        <v>3</v>
      </c>
      <c r="O31" s="156">
        <v>0</v>
      </c>
      <c r="P31" s="156">
        <v>2</v>
      </c>
      <c r="Q31" s="156">
        <v>3</v>
      </c>
      <c r="R31" s="156">
        <v>3</v>
      </c>
      <c r="S31" s="112"/>
    </row>
    <row r="32" s="65" customFormat="1" ht="23.25" customHeight="1" spans="2:19">
      <c r="B32" s="155" t="s">
        <v>35</v>
      </c>
      <c r="C32" s="156">
        <v>1</v>
      </c>
      <c r="D32" s="156">
        <v>5</v>
      </c>
      <c r="E32" s="156">
        <v>9</v>
      </c>
      <c r="F32" s="156">
        <v>9</v>
      </c>
      <c r="G32" s="156">
        <v>9</v>
      </c>
      <c r="H32" s="156">
        <v>7</v>
      </c>
      <c r="I32" s="156">
        <v>11</v>
      </c>
      <c r="J32" s="175">
        <v>9</v>
      </c>
      <c r="K32" s="156">
        <v>10</v>
      </c>
      <c r="L32" s="171">
        <v>5</v>
      </c>
      <c r="M32" s="156">
        <v>9</v>
      </c>
      <c r="N32" s="175">
        <v>9</v>
      </c>
      <c r="O32" s="156">
        <v>5</v>
      </c>
      <c r="P32" s="156">
        <v>12</v>
      </c>
      <c r="Q32" s="156">
        <v>3</v>
      </c>
      <c r="R32" s="156">
        <v>9</v>
      </c>
      <c r="S32" s="112"/>
    </row>
    <row r="33" s="65" customFormat="1" ht="23.25" customHeight="1" spans="2:19">
      <c r="B33" s="155" t="s">
        <v>103</v>
      </c>
      <c r="C33" s="156" t="s">
        <v>130</v>
      </c>
      <c r="D33" s="156" t="s">
        <v>130</v>
      </c>
      <c r="E33" s="156" t="s">
        <v>130</v>
      </c>
      <c r="F33" s="156" t="s">
        <v>130</v>
      </c>
      <c r="G33" s="156">
        <v>11</v>
      </c>
      <c r="H33" s="156">
        <v>11</v>
      </c>
      <c r="I33" s="156">
        <v>8</v>
      </c>
      <c r="J33" s="175">
        <v>15</v>
      </c>
      <c r="K33" s="156">
        <v>19</v>
      </c>
      <c r="L33" s="171">
        <v>22</v>
      </c>
      <c r="M33" s="156">
        <v>6</v>
      </c>
      <c r="N33" s="175">
        <v>10</v>
      </c>
      <c r="O33" s="156">
        <v>13</v>
      </c>
      <c r="P33" s="156">
        <v>11</v>
      </c>
      <c r="Q33" s="156">
        <v>8</v>
      </c>
      <c r="R33" s="156">
        <v>6</v>
      </c>
      <c r="S33" s="112"/>
    </row>
    <row r="34" s="65" customFormat="1" ht="23.25" customHeight="1" spans="2:19">
      <c r="B34" s="155" t="s">
        <v>113</v>
      </c>
      <c r="C34" s="156" t="s">
        <v>130</v>
      </c>
      <c r="D34" s="156" t="s">
        <v>130</v>
      </c>
      <c r="E34" s="156" t="s">
        <v>130</v>
      </c>
      <c r="F34" s="156" t="s">
        <v>130</v>
      </c>
      <c r="G34" s="156" t="s">
        <v>130</v>
      </c>
      <c r="H34" s="156" t="s">
        <v>130</v>
      </c>
      <c r="I34" s="156" t="s">
        <v>130</v>
      </c>
      <c r="J34" s="175">
        <v>2</v>
      </c>
      <c r="K34" s="156">
        <v>3</v>
      </c>
      <c r="L34" s="171">
        <v>2</v>
      </c>
      <c r="M34" s="156" t="s">
        <v>130</v>
      </c>
      <c r="N34" s="175">
        <v>3</v>
      </c>
      <c r="O34" s="156">
        <v>6</v>
      </c>
      <c r="P34" s="156">
        <v>3</v>
      </c>
      <c r="Q34" s="156">
        <v>2</v>
      </c>
      <c r="R34" s="156">
        <v>1</v>
      </c>
      <c r="S34" s="112"/>
    </row>
    <row r="35" s="65" customFormat="1" ht="23.25" customHeight="1" spans="2:19">
      <c r="B35" s="155" t="s">
        <v>17</v>
      </c>
      <c r="C35" s="156">
        <v>28</v>
      </c>
      <c r="D35" s="156">
        <v>14</v>
      </c>
      <c r="E35" s="156">
        <v>22</v>
      </c>
      <c r="F35" s="156">
        <v>65</v>
      </c>
      <c r="G35" s="156">
        <v>39</v>
      </c>
      <c r="H35" s="156">
        <v>31</v>
      </c>
      <c r="I35" s="156">
        <v>70</v>
      </c>
      <c r="J35" s="175">
        <v>44</v>
      </c>
      <c r="K35" s="156">
        <v>20</v>
      </c>
      <c r="L35" s="171">
        <v>42</v>
      </c>
      <c r="M35" s="156">
        <v>28</v>
      </c>
      <c r="N35" s="175">
        <v>17</v>
      </c>
      <c r="O35" s="156">
        <v>21</v>
      </c>
      <c r="P35" s="156">
        <v>18</v>
      </c>
      <c r="Q35" s="156">
        <v>23</v>
      </c>
      <c r="R35" s="156">
        <v>15</v>
      </c>
      <c r="S35" s="112"/>
    </row>
    <row r="36" s="65" customFormat="1" ht="23.25" customHeight="1" spans="2:19">
      <c r="B36" s="155" t="s">
        <v>26</v>
      </c>
      <c r="C36" s="156">
        <v>1</v>
      </c>
      <c r="D36" s="156">
        <v>14</v>
      </c>
      <c r="E36" s="156">
        <v>23</v>
      </c>
      <c r="F36" s="156">
        <v>37</v>
      </c>
      <c r="G36" s="156">
        <v>11</v>
      </c>
      <c r="H36" s="156">
        <v>13</v>
      </c>
      <c r="I36" s="156">
        <v>30</v>
      </c>
      <c r="J36" s="175">
        <v>35</v>
      </c>
      <c r="K36" s="156">
        <v>18</v>
      </c>
      <c r="L36" s="171">
        <v>72</v>
      </c>
      <c r="M36" s="156">
        <v>12</v>
      </c>
      <c r="N36" s="175">
        <v>9</v>
      </c>
      <c r="O36" s="156">
        <v>15</v>
      </c>
      <c r="P36" s="156">
        <v>8</v>
      </c>
      <c r="Q36" s="156">
        <v>13</v>
      </c>
      <c r="R36" s="156">
        <v>5</v>
      </c>
      <c r="S36" s="112"/>
    </row>
    <row r="37" s="65" customFormat="1" ht="23.25" customHeight="1" spans="2:19">
      <c r="B37" s="155" t="s">
        <v>22</v>
      </c>
      <c r="C37" s="156">
        <v>9</v>
      </c>
      <c r="D37" s="156">
        <v>9</v>
      </c>
      <c r="E37" s="156">
        <v>12</v>
      </c>
      <c r="F37" s="156">
        <v>19</v>
      </c>
      <c r="G37" s="156">
        <v>17</v>
      </c>
      <c r="H37" s="156">
        <v>20</v>
      </c>
      <c r="I37" s="156">
        <v>14</v>
      </c>
      <c r="J37" s="175">
        <v>23</v>
      </c>
      <c r="K37" s="156">
        <v>20</v>
      </c>
      <c r="L37" s="171">
        <v>16</v>
      </c>
      <c r="M37" s="156">
        <v>19</v>
      </c>
      <c r="N37" s="175">
        <v>14</v>
      </c>
      <c r="O37" s="156">
        <v>16</v>
      </c>
      <c r="P37" s="156">
        <v>10</v>
      </c>
      <c r="Q37" s="156">
        <v>14</v>
      </c>
      <c r="R37" s="156">
        <v>11</v>
      </c>
      <c r="S37" s="112"/>
    </row>
    <row r="38" s="65" customFormat="1" ht="23.25" customHeight="1" spans="2:19">
      <c r="B38" s="155" t="s">
        <v>50</v>
      </c>
      <c r="C38" s="156" t="s">
        <v>130</v>
      </c>
      <c r="D38" s="156">
        <v>3</v>
      </c>
      <c r="E38" s="156">
        <v>4</v>
      </c>
      <c r="F38" s="156">
        <v>7</v>
      </c>
      <c r="G38" s="156">
        <v>5</v>
      </c>
      <c r="H38" s="156">
        <v>14</v>
      </c>
      <c r="I38" s="156">
        <v>11</v>
      </c>
      <c r="J38" s="156">
        <v>14</v>
      </c>
      <c r="K38" s="156">
        <v>21</v>
      </c>
      <c r="L38" s="171">
        <v>22</v>
      </c>
      <c r="M38" s="156">
        <v>10</v>
      </c>
      <c r="N38" s="175">
        <v>12</v>
      </c>
      <c r="O38" s="156">
        <v>19</v>
      </c>
      <c r="P38" s="156">
        <v>11</v>
      </c>
      <c r="Q38" s="156">
        <v>24</v>
      </c>
      <c r="R38" s="156">
        <v>13</v>
      </c>
      <c r="S38" s="112"/>
    </row>
    <row r="39" s="65" customFormat="1" ht="23.25" customHeight="1" spans="2:19">
      <c r="B39" s="155" t="s">
        <v>730</v>
      </c>
      <c r="C39" s="156" t="s">
        <v>130</v>
      </c>
      <c r="D39" s="156" t="s">
        <v>130</v>
      </c>
      <c r="E39" s="156" t="s">
        <v>130</v>
      </c>
      <c r="F39" s="156" t="s">
        <v>130</v>
      </c>
      <c r="G39" s="156" t="s">
        <v>130</v>
      </c>
      <c r="H39" s="156" t="s">
        <v>130</v>
      </c>
      <c r="I39" s="156" t="s">
        <v>130</v>
      </c>
      <c r="J39" s="156" t="s">
        <v>130</v>
      </c>
      <c r="K39" s="156" t="s">
        <v>130</v>
      </c>
      <c r="L39" s="156" t="s">
        <v>130</v>
      </c>
      <c r="M39" s="156" t="s">
        <v>130</v>
      </c>
      <c r="N39" s="156" t="s">
        <v>130</v>
      </c>
      <c r="O39" s="156" t="s">
        <v>130</v>
      </c>
      <c r="P39" s="156" t="s">
        <v>130</v>
      </c>
      <c r="Q39" s="156">
        <v>1</v>
      </c>
      <c r="R39" s="156" t="s">
        <v>130</v>
      </c>
      <c r="S39" s="112"/>
    </row>
    <row r="40" s="65" customFormat="1" ht="23.25" customHeight="1" spans="2:19">
      <c r="B40" s="157" t="s">
        <v>731</v>
      </c>
      <c r="C40" s="158" t="s">
        <v>130</v>
      </c>
      <c r="D40" s="158" t="s">
        <v>130</v>
      </c>
      <c r="E40" s="158" t="s">
        <v>130</v>
      </c>
      <c r="F40" s="158" t="s">
        <v>130</v>
      </c>
      <c r="G40" s="158" t="s">
        <v>130</v>
      </c>
      <c r="H40" s="158" t="s">
        <v>130</v>
      </c>
      <c r="I40" s="158" t="s">
        <v>130</v>
      </c>
      <c r="J40" s="158" t="s">
        <v>130</v>
      </c>
      <c r="K40" s="158" t="s">
        <v>130</v>
      </c>
      <c r="L40" s="158" t="s">
        <v>130</v>
      </c>
      <c r="M40" s="158" t="s">
        <v>130</v>
      </c>
      <c r="N40" s="158" t="s">
        <v>130</v>
      </c>
      <c r="O40" s="158" t="s">
        <v>130</v>
      </c>
      <c r="P40" s="158" t="s">
        <v>130</v>
      </c>
      <c r="Q40" s="158">
        <v>1</v>
      </c>
      <c r="R40" s="158" t="s">
        <v>130</v>
      </c>
      <c r="S40" s="112"/>
    </row>
    <row r="41" s="65" customFormat="1" ht="23.25" customHeight="1" spans="2:19">
      <c r="B41" s="159" t="s">
        <v>6</v>
      </c>
      <c r="C41" s="160">
        <f>SUM(C27:C40)</f>
        <v>39</v>
      </c>
      <c r="D41" s="160">
        <f t="shared" ref="D41:I41" si="4">SUM(D27:D40)</f>
        <v>82</v>
      </c>
      <c r="E41" s="160">
        <f t="shared" si="4"/>
        <v>87</v>
      </c>
      <c r="F41" s="160">
        <f t="shared" si="4"/>
        <v>181</v>
      </c>
      <c r="G41" s="160">
        <f t="shared" si="4"/>
        <v>147</v>
      </c>
      <c r="H41" s="160">
        <f t="shared" si="4"/>
        <v>119</v>
      </c>
      <c r="I41" s="160">
        <f t="shared" si="4"/>
        <v>176</v>
      </c>
      <c r="J41" s="160">
        <f t="shared" ref="J41:R41" si="5">SUM(J27:J40)</f>
        <v>175</v>
      </c>
      <c r="K41" s="160">
        <f t="shared" si="5"/>
        <v>144</v>
      </c>
      <c r="L41" s="160">
        <f t="shared" si="5"/>
        <v>217</v>
      </c>
      <c r="M41" s="160">
        <f t="shared" si="5"/>
        <v>115</v>
      </c>
      <c r="N41" s="160">
        <f t="shared" si="5"/>
        <v>105</v>
      </c>
      <c r="O41" s="160">
        <f t="shared" si="5"/>
        <v>130</v>
      </c>
      <c r="P41" s="160">
        <f t="shared" si="5"/>
        <v>120</v>
      </c>
      <c r="Q41" s="160">
        <f t="shared" si="5"/>
        <v>117</v>
      </c>
      <c r="R41" s="180">
        <f t="shared" si="5"/>
        <v>97</v>
      </c>
      <c r="S41" s="112"/>
    </row>
    <row r="42" s="65" customFormat="1" ht="23.25" customHeight="1" spans="2:19">
      <c r="B42" s="35" t="s">
        <v>722</v>
      </c>
      <c r="C42" s="67"/>
      <c r="D42" s="67"/>
      <c r="E42" s="67"/>
      <c r="F42" s="67"/>
      <c r="G42" s="67"/>
      <c r="H42" s="67"/>
      <c r="I42" s="67"/>
      <c r="J42" s="67"/>
      <c r="K42" s="67"/>
      <c r="L42" s="89"/>
      <c r="M42" s="89"/>
      <c r="N42" s="89"/>
      <c r="O42" s="171"/>
      <c r="P42" s="172"/>
      <c r="Q42" s="172"/>
      <c r="R42" s="172"/>
      <c r="S42" s="112"/>
    </row>
    <row r="43" s="65" customFormat="1" ht="23.25" customHeight="1" spans="2:19">
      <c r="B43" s="35"/>
      <c r="C43" s="67"/>
      <c r="D43" s="67"/>
      <c r="E43" s="67"/>
      <c r="F43" s="67"/>
      <c r="G43" s="67"/>
      <c r="H43" s="67"/>
      <c r="I43" s="67"/>
      <c r="J43" s="67"/>
      <c r="K43" s="67"/>
      <c r="L43" s="89"/>
      <c r="M43" s="89"/>
      <c r="N43" s="89"/>
      <c r="O43" s="171"/>
      <c r="P43" s="172"/>
      <c r="Q43" s="172"/>
      <c r="R43" s="172"/>
      <c r="S43" s="112"/>
    </row>
    <row r="44" s="65" customFormat="1" ht="23.25" customHeight="1" spans="2:19">
      <c r="B44" s="161"/>
      <c r="C44" s="161"/>
      <c r="D44" s="67"/>
      <c r="E44" s="67"/>
      <c r="F44" s="67"/>
      <c r="G44" s="67"/>
      <c r="H44" s="67"/>
      <c r="I44" s="67"/>
      <c r="J44" s="67"/>
      <c r="K44" s="67"/>
      <c r="L44" s="89"/>
      <c r="M44" s="89"/>
      <c r="N44" s="89"/>
      <c r="O44" s="171"/>
      <c r="P44" s="172"/>
      <c r="Q44" s="172"/>
      <c r="R44" s="172"/>
      <c r="S44" s="112"/>
    </row>
    <row r="45" s="65" customFormat="1" ht="23.25" customHeight="1" spans="2:19">
      <c r="B45" s="66" t="s">
        <v>732</v>
      </c>
      <c r="C45" s="67"/>
      <c r="D45" s="67"/>
      <c r="E45" s="67"/>
      <c r="F45" s="67"/>
      <c r="G45" s="67"/>
      <c r="H45" s="67"/>
      <c r="I45" s="67"/>
      <c r="J45" s="67"/>
      <c r="K45" s="67"/>
      <c r="L45" s="89"/>
      <c r="M45" s="89"/>
      <c r="N45" s="89"/>
      <c r="O45" s="87"/>
      <c r="P45" s="87"/>
      <c r="Q45" s="87"/>
      <c r="R45" s="87"/>
      <c r="S45" s="112"/>
    </row>
    <row r="46" s="65" customFormat="1" ht="23.25" customHeight="1" spans="2:19">
      <c r="B46" s="148" t="s">
        <v>727</v>
      </c>
      <c r="C46" s="149" t="s">
        <v>733</v>
      </c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79"/>
      <c r="S46" s="112"/>
    </row>
    <row r="47" s="65" customFormat="1" ht="23.25" customHeight="1" spans="2:19">
      <c r="B47" s="151"/>
      <c r="C47" s="152">
        <v>2006</v>
      </c>
      <c r="D47" s="152">
        <v>2007</v>
      </c>
      <c r="E47" s="152">
        <v>2008</v>
      </c>
      <c r="F47" s="152">
        <v>2009</v>
      </c>
      <c r="G47" s="152">
        <v>2010</v>
      </c>
      <c r="H47" s="152">
        <v>2011</v>
      </c>
      <c r="I47" s="152">
        <v>2012</v>
      </c>
      <c r="J47" s="151">
        <v>2013</v>
      </c>
      <c r="K47" s="152">
        <v>2014</v>
      </c>
      <c r="L47" s="173">
        <v>2015</v>
      </c>
      <c r="M47" s="152">
        <v>2016</v>
      </c>
      <c r="N47" s="152">
        <v>2017</v>
      </c>
      <c r="O47" s="152">
        <v>2018</v>
      </c>
      <c r="P47" s="152">
        <v>2019</v>
      </c>
      <c r="Q47" s="152">
        <v>2020</v>
      </c>
      <c r="R47" s="152">
        <v>2021</v>
      </c>
      <c r="S47" s="112"/>
    </row>
    <row r="48" s="65" customFormat="1" ht="23.25" customHeight="1" spans="2:19">
      <c r="B48" s="153" t="s">
        <v>729</v>
      </c>
      <c r="C48" s="154" t="s">
        <v>662</v>
      </c>
      <c r="D48" s="154" t="s">
        <v>662</v>
      </c>
      <c r="E48" s="154" t="s">
        <v>662</v>
      </c>
      <c r="F48" s="154" t="s">
        <v>662</v>
      </c>
      <c r="G48" s="154" t="s">
        <v>662</v>
      </c>
      <c r="H48" s="154" t="s">
        <v>130</v>
      </c>
      <c r="I48" s="154" t="s">
        <v>662</v>
      </c>
      <c r="J48" s="174" t="s">
        <v>130</v>
      </c>
      <c r="K48" s="156">
        <v>2</v>
      </c>
      <c r="L48" s="82">
        <v>7</v>
      </c>
      <c r="M48" s="165">
        <v>2</v>
      </c>
      <c r="N48" s="165">
        <v>4</v>
      </c>
      <c r="O48" s="156">
        <v>5</v>
      </c>
      <c r="P48" s="156">
        <v>8</v>
      </c>
      <c r="Q48" s="156">
        <v>4</v>
      </c>
      <c r="R48" s="156">
        <v>9</v>
      </c>
      <c r="S48" s="112"/>
    </row>
    <row r="49" s="65" customFormat="1" ht="23.25" customHeight="1" spans="2:19">
      <c r="B49" s="155" t="s">
        <v>43</v>
      </c>
      <c r="C49" s="156" t="s">
        <v>662</v>
      </c>
      <c r="D49" s="156" t="s">
        <v>662</v>
      </c>
      <c r="E49" s="156" t="s">
        <v>662</v>
      </c>
      <c r="F49" s="156" t="s">
        <v>662</v>
      </c>
      <c r="G49" s="156" t="s">
        <v>662</v>
      </c>
      <c r="H49" s="156">
        <v>10</v>
      </c>
      <c r="I49" s="156" t="s">
        <v>662</v>
      </c>
      <c r="J49" s="175">
        <v>30</v>
      </c>
      <c r="K49" s="156">
        <v>24</v>
      </c>
      <c r="L49" s="171">
        <v>28</v>
      </c>
      <c r="M49" s="165">
        <v>20</v>
      </c>
      <c r="N49" s="165">
        <v>22</v>
      </c>
      <c r="O49" s="156">
        <v>23</v>
      </c>
      <c r="P49" s="156">
        <v>30</v>
      </c>
      <c r="Q49" s="156">
        <v>33</v>
      </c>
      <c r="R49" s="156">
        <v>31</v>
      </c>
      <c r="S49" s="112"/>
    </row>
    <row r="50" s="65" customFormat="1" ht="23.25" customHeight="1" spans="2:19">
      <c r="B50" s="155" t="s">
        <v>55</v>
      </c>
      <c r="C50" s="156" t="s">
        <v>662</v>
      </c>
      <c r="D50" s="156" t="s">
        <v>662</v>
      </c>
      <c r="E50" s="156" t="s">
        <v>662</v>
      </c>
      <c r="F50" s="156" t="s">
        <v>662</v>
      </c>
      <c r="G50" s="156" t="s">
        <v>662</v>
      </c>
      <c r="H50" s="156">
        <v>18</v>
      </c>
      <c r="I50" s="156" t="s">
        <v>662</v>
      </c>
      <c r="J50" s="175">
        <v>15</v>
      </c>
      <c r="K50" s="156">
        <v>13</v>
      </c>
      <c r="L50" s="171">
        <v>17</v>
      </c>
      <c r="M50" s="165">
        <v>14</v>
      </c>
      <c r="N50" s="165">
        <v>24</v>
      </c>
      <c r="O50" s="156">
        <v>28</v>
      </c>
      <c r="P50" s="156">
        <v>39</v>
      </c>
      <c r="Q50" s="156">
        <v>50</v>
      </c>
      <c r="R50" s="156">
        <v>56</v>
      </c>
      <c r="S50" s="181"/>
    </row>
    <row r="51" s="65" customFormat="1" ht="23.25" customHeight="1" spans="2:19">
      <c r="B51" s="155" t="s">
        <v>39</v>
      </c>
      <c r="C51" s="156" t="s">
        <v>662</v>
      </c>
      <c r="D51" s="156" t="s">
        <v>662</v>
      </c>
      <c r="E51" s="156" t="s">
        <v>662</v>
      </c>
      <c r="F51" s="156" t="s">
        <v>662</v>
      </c>
      <c r="G51" s="156" t="s">
        <v>662</v>
      </c>
      <c r="H51" s="156">
        <v>24</v>
      </c>
      <c r="I51" s="156" t="s">
        <v>662</v>
      </c>
      <c r="J51" s="175">
        <v>44</v>
      </c>
      <c r="K51" s="156">
        <v>49</v>
      </c>
      <c r="L51" s="171">
        <v>60</v>
      </c>
      <c r="M51" s="165">
        <v>46</v>
      </c>
      <c r="N51" s="165">
        <v>51</v>
      </c>
      <c r="O51" s="156">
        <v>59</v>
      </c>
      <c r="P51" s="156">
        <v>77</v>
      </c>
      <c r="Q51" s="156">
        <v>76</v>
      </c>
      <c r="R51" s="156">
        <v>78</v>
      </c>
      <c r="S51" s="181"/>
    </row>
    <row r="52" s="65" customFormat="1" ht="23.25" customHeight="1" spans="2:19">
      <c r="B52" s="155" t="s">
        <v>99</v>
      </c>
      <c r="C52" s="156" t="s">
        <v>662</v>
      </c>
      <c r="D52" s="156" t="s">
        <v>662</v>
      </c>
      <c r="E52" s="156" t="s">
        <v>662</v>
      </c>
      <c r="F52" s="156" t="s">
        <v>662</v>
      </c>
      <c r="G52" s="156" t="s">
        <v>662</v>
      </c>
      <c r="H52" s="156">
        <v>13</v>
      </c>
      <c r="I52" s="156" t="s">
        <v>662</v>
      </c>
      <c r="J52" s="175">
        <v>17</v>
      </c>
      <c r="K52" s="156">
        <v>11</v>
      </c>
      <c r="L52" s="176">
        <v>11</v>
      </c>
      <c r="M52" s="165">
        <v>15</v>
      </c>
      <c r="N52" s="165">
        <v>12</v>
      </c>
      <c r="O52" s="156">
        <v>9</v>
      </c>
      <c r="P52" s="156">
        <v>13</v>
      </c>
      <c r="Q52" s="156">
        <v>15</v>
      </c>
      <c r="R52" s="156">
        <v>15</v>
      </c>
      <c r="S52" s="112"/>
    </row>
    <row r="53" s="65" customFormat="1" ht="23.25" customHeight="1" spans="2:19">
      <c r="B53" s="155" t="s">
        <v>35</v>
      </c>
      <c r="C53" s="156" t="s">
        <v>662</v>
      </c>
      <c r="D53" s="156" t="s">
        <v>662</v>
      </c>
      <c r="E53" s="156" t="s">
        <v>662</v>
      </c>
      <c r="F53" s="156" t="s">
        <v>662</v>
      </c>
      <c r="G53" s="156" t="s">
        <v>662</v>
      </c>
      <c r="H53" s="156">
        <v>21</v>
      </c>
      <c r="I53" s="156" t="s">
        <v>662</v>
      </c>
      <c r="J53" s="175">
        <v>33</v>
      </c>
      <c r="K53" s="156">
        <v>27</v>
      </c>
      <c r="L53" s="171">
        <v>23</v>
      </c>
      <c r="M53" s="165">
        <v>22</v>
      </c>
      <c r="N53" s="165">
        <v>27</v>
      </c>
      <c r="O53" s="156">
        <v>25</v>
      </c>
      <c r="P53" s="156">
        <v>35</v>
      </c>
      <c r="Q53" s="156">
        <v>43</v>
      </c>
      <c r="R53" s="156">
        <v>1</v>
      </c>
      <c r="S53" s="112"/>
    </row>
    <row r="54" s="65" customFormat="1" ht="23.25" customHeight="1" spans="2:19">
      <c r="B54" s="155" t="s">
        <v>103</v>
      </c>
      <c r="C54" s="156" t="s">
        <v>662</v>
      </c>
      <c r="D54" s="156" t="s">
        <v>662</v>
      </c>
      <c r="E54" s="156" t="s">
        <v>662</v>
      </c>
      <c r="F54" s="156" t="s">
        <v>662</v>
      </c>
      <c r="G54" s="156" t="s">
        <v>662</v>
      </c>
      <c r="H54" s="156">
        <v>25</v>
      </c>
      <c r="I54" s="156" t="s">
        <v>662</v>
      </c>
      <c r="J54" s="175">
        <v>37</v>
      </c>
      <c r="K54" s="156">
        <v>38</v>
      </c>
      <c r="L54" s="171">
        <v>53</v>
      </c>
      <c r="M54" s="165">
        <v>34</v>
      </c>
      <c r="N54" s="165">
        <v>23</v>
      </c>
      <c r="O54" s="156">
        <v>31</v>
      </c>
      <c r="P54" s="156">
        <v>52</v>
      </c>
      <c r="Q54" s="156">
        <v>41</v>
      </c>
      <c r="R54" s="156">
        <v>45</v>
      </c>
      <c r="S54" s="112"/>
    </row>
    <row r="55" s="65" customFormat="1" ht="23.25" customHeight="1" spans="2:19">
      <c r="B55" s="155" t="s">
        <v>113</v>
      </c>
      <c r="C55" s="156" t="s">
        <v>662</v>
      </c>
      <c r="D55" s="156" t="s">
        <v>662</v>
      </c>
      <c r="E55" s="156" t="s">
        <v>662</v>
      </c>
      <c r="F55" s="156" t="s">
        <v>662</v>
      </c>
      <c r="G55" s="156" t="s">
        <v>662</v>
      </c>
      <c r="H55" s="156" t="s">
        <v>130</v>
      </c>
      <c r="I55" s="156" t="s">
        <v>662</v>
      </c>
      <c r="J55" s="175">
        <v>4</v>
      </c>
      <c r="K55" s="156">
        <v>3</v>
      </c>
      <c r="L55" s="171">
        <v>4</v>
      </c>
      <c r="M55" s="165">
        <v>6</v>
      </c>
      <c r="N55" s="165">
        <v>5</v>
      </c>
      <c r="O55" s="156">
        <v>8</v>
      </c>
      <c r="P55" s="156">
        <v>13</v>
      </c>
      <c r="Q55" s="156">
        <v>12</v>
      </c>
      <c r="R55" s="156">
        <v>41</v>
      </c>
      <c r="S55" s="112"/>
    </row>
    <row r="56" s="65" customFormat="1" ht="23.25" customHeight="1" spans="2:19">
      <c r="B56" s="155" t="s">
        <v>17</v>
      </c>
      <c r="C56" s="156" t="s">
        <v>662</v>
      </c>
      <c r="D56" s="156" t="s">
        <v>662</v>
      </c>
      <c r="E56" s="156" t="s">
        <v>662</v>
      </c>
      <c r="F56" s="156" t="s">
        <v>662</v>
      </c>
      <c r="G56" s="156" t="s">
        <v>662</v>
      </c>
      <c r="H56" s="156">
        <v>60</v>
      </c>
      <c r="I56" s="156" t="s">
        <v>662</v>
      </c>
      <c r="J56" s="175">
        <v>102</v>
      </c>
      <c r="K56" s="156">
        <v>102</v>
      </c>
      <c r="L56" s="171">
        <v>119</v>
      </c>
      <c r="M56" s="165">
        <v>71</v>
      </c>
      <c r="N56" s="165">
        <v>62</v>
      </c>
      <c r="O56" s="156">
        <v>67</v>
      </c>
      <c r="P56" s="156">
        <v>89</v>
      </c>
      <c r="Q56" s="156">
        <v>85</v>
      </c>
      <c r="R56" s="156">
        <v>12</v>
      </c>
      <c r="S56" s="112"/>
    </row>
    <row r="57" s="65" customFormat="1" ht="23.25" customHeight="1" spans="2:19">
      <c r="B57" s="155" t="s">
        <v>26</v>
      </c>
      <c r="C57" s="156" t="s">
        <v>662</v>
      </c>
      <c r="D57" s="156" t="s">
        <v>662</v>
      </c>
      <c r="E57" s="156" t="s">
        <v>662</v>
      </c>
      <c r="F57" s="156" t="s">
        <v>662</v>
      </c>
      <c r="G57" s="156" t="s">
        <v>662</v>
      </c>
      <c r="H57" s="156">
        <v>36</v>
      </c>
      <c r="I57" s="156" t="s">
        <v>662</v>
      </c>
      <c r="J57" s="175">
        <v>61</v>
      </c>
      <c r="K57" s="156">
        <v>60</v>
      </c>
      <c r="L57" s="171">
        <v>126</v>
      </c>
      <c r="M57" s="165">
        <v>49</v>
      </c>
      <c r="N57" s="165">
        <v>46</v>
      </c>
      <c r="O57" s="156">
        <v>43</v>
      </c>
      <c r="P57" s="156">
        <v>66</v>
      </c>
      <c r="Q57" s="156">
        <v>62</v>
      </c>
      <c r="R57" s="156">
        <v>88</v>
      </c>
      <c r="S57" s="112"/>
    </row>
    <row r="58" s="65" customFormat="1" ht="23.25" customHeight="1" spans="2:19">
      <c r="B58" s="155" t="s">
        <v>22</v>
      </c>
      <c r="C58" s="156" t="s">
        <v>662</v>
      </c>
      <c r="D58" s="156" t="s">
        <v>662</v>
      </c>
      <c r="E58" s="156" t="s">
        <v>662</v>
      </c>
      <c r="F58" s="156" t="s">
        <v>662</v>
      </c>
      <c r="G58" s="156" t="s">
        <v>662</v>
      </c>
      <c r="H58" s="156">
        <v>36</v>
      </c>
      <c r="I58" s="156" t="s">
        <v>662</v>
      </c>
      <c r="J58" s="175">
        <v>59</v>
      </c>
      <c r="K58" s="156">
        <v>64</v>
      </c>
      <c r="L58" s="171">
        <v>75</v>
      </c>
      <c r="M58" s="165">
        <v>45</v>
      </c>
      <c r="N58" s="165">
        <v>53</v>
      </c>
      <c r="O58" s="156">
        <v>52</v>
      </c>
      <c r="P58" s="156">
        <v>64</v>
      </c>
      <c r="Q58" s="156">
        <v>74</v>
      </c>
      <c r="R58" s="156">
        <v>50</v>
      </c>
      <c r="S58" s="112"/>
    </row>
    <row r="59" s="65" customFormat="1" ht="23.25" customHeight="1" spans="2:19">
      <c r="B59" s="155" t="s">
        <v>50</v>
      </c>
      <c r="C59" s="156" t="s">
        <v>662</v>
      </c>
      <c r="D59" s="156" t="s">
        <v>662</v>
      </c>
      <c r="E59" s="156" t="s">
        <v>662</v>
      </c>
      <c r="F59" s="156" t="s">
        <v>662</v>
      </c>
      <c r="G59" s="156" t="s">
        <v>662</v>
      </c>
      <c r="H59" s="156">
        <v>23</v>
      </c>
      <c r="I59" s="156" t="s">
        <v>662</v>
      </c>
      <c r="J59" s="156">
        <v>30</v>
      </c>
      <c r="K59" s="156">
        <v>45</v>
      </c>
      <c r="L59" s="156">
        <v>56</v>
      </c>
      <c r="M59" s="165">
        <v>26</v>
      </c>
      <c r="N59" s="165">
        <v>32</v>
      </c>
      <c r="O59" s="156">
        <v>42</v>
      </c>
      <c r="P59" s="156">
        <v>51</v>
      </c>
      <c r="Q59" s="156">
        <v>64</v>
      </c>
      <c r="R59" s="156">
        <v>71</v>
      </c>
      <c r="S59" s="112"/>
    </row>
    <row r="60" s="65" customFormat="1" ht="23.25" customHeight="1" spans="2:19">
      <c r="B60" s="155" t="s">
        <v>734</v>
      </c>
      <c r="C60" s="156" t="s">
        <v>662</v>
      </c>
      <c r="D60" s="156" t="s">
        <v>662</v>
      </c>
      <c r="E60" s="156" t="s">
        <v>662</v>
      </c>
      <c r="F60" s="156" t="s">
        <v>662</v>
      </c>
      <c r="G60" s="156" t="s">
        <v>662</v>
      </c>
      <c r="H60" s="156" t="s">
        <v>662</v>
      </c>
      <c r="I60" s="156" t="s">
        <v>662</v>
      </c>
      <c r="J60" s="156" t="s">
        <v>662</v>
      </c>
      <c r="K60" s="156" t="s">
        <v>662</v>
      </c>
      <c r="L60" s="156" t="s">
        <v>662</v>
      </c>
      <c r="M60" s="156" t="s">
        <v>662</v>
      </c>
      <c r="N60" s="156" t="s">
        <v>662</v>
      </c>
      <c r="O60" s="156" t="s">
        <v>662</v>
      </c>
      <c r="P60" s="177">
        <v>1</v>
      </c>
      <c r="Q60" s="177">
        <v>0</v>
      </c>
      <c r="R60" s="177">
        <v>63</v>
      </c>
      <c r="S60" s="112"/>
    </row>
    <row r="61" s="65" customFormat="1" ht="23.25" customHeight="1" spans="2:19">
      <c r="B61" s="155" t="s">
        <v>730</v>
      </c>
      <c r="C61" s="156" t="s">
        <v>662</v>
      </c>
      <c r="D61" s="156" t="s">
        <v>662</v>
      </c>
      <c r="E61" s="156" t="s">
        <v>662</v>
      </c>
      <c r="F61" s="156" t="s">
        <v>662</v>
      </c>
      <c r="G61" s="156" t="s">
        <v>662</v>
      </c>
      <c r="H61" s="156" t="s">
        <v>662</v>
      </c>
      <c r="I61" s="156" t="s">
        <v>662</v>
      </c>
      <c r="J61" s="156" t="s">
        <v>662</v>
      </c>
      <c r="K61" s="156" t="s">
        <v>662</v>
      </c>
      <c r="L61" s="156" t="s">
        <v>662</v>
      </c>
      <c r="M61" s="156" t="s">
        <v>662</v>
      </c>
      <c r="N61" s="156" t="s">
        <v>662</v>
      </c>
      <c r="O61" s="156" t="s">
        <v>662</v>
      </c>
      <c r="P61" s="156" t="s">
        <v>662</v>
      </c>
      <c r="Q61" s="177">
        <v>1</v>
      </c>
      <c r="R61" s="177">
        <v>0</v>
      </c>
      <c r="S61" s="112"/>
    </row>
    <row r="62" s="65" customFormat="1" ht="23.25" customHeight="1" spans="2:19">
      <c r="B62" s="155" t="s">
        <v>731</v>
      </c>
      <c r="C62" s="158" t="s">
        <v>662</v>
      </c>
      <c r="D62" s="158" t="s">
        <v>662</v>
      </c>
      <c r="E62" s="158" t="s">
        <v>662</v>
      </c>
      <c r="F62" s="158" t="s">
        <v>662</v>
      </c>
      <c r="G62" s="158" t="s">
        <v>662</v>
      </c>
      <c r="H62" s="158" t="s">
        <v>662</v>
      </c>
      <c r="I62" s="158" t="s">
        <v>662</v>
      </c>
      <c r="J62" s="158" t="s">
        <v>662</v>
      </c>
      <c r="K62" s="158" t="s">
        <v>662</v>
      </c>
      <c r="L62" s="158" t="s">
        <v>662</v>
      </c>
      <c r="M62" s="158" t="s">
        <v>662</v>
      </c>
      <c r="N62" s="158" t="s">
        <v>662</v>
      </c>
      <c r="O62" s="158" t="s">
        <v>662</v>
      </c>
      <c r="P62" s="177">
        <v>1</v>
      </c>
      <c r="Q62" s="177">
        <v>2</v>
      </c>
      <c r="R62" s="177">
        <v>1</v>
      </c>
      <c r="S62" s="112"/>
    </row>
    <row r="63" s="65" customFormat="1" ht="23.25" customHeight="1" spans="2:19">
      <c r="B63" s="159" t="s">
        <v>6</v>
      </c>
      <c r="C63" s="160">
        <f>SUM(C48:C62)</f>
        <v>0</v>
      </c>
      <c r="D63" s="160">
        <f t="shared" ref="D63:I63" si="6">SUM(D48:D62)</f>
        <v>0</v>
      </c>
      <c r="E63" s="160">
        <f t="shared" si="6"/>
        <v>0</v>
      </c>
      <c r="F63" s="160">
        <f t="shared" si="6"/>
        <v>0</v>
      </c>
      <c r="G63" s="160">
        <f t="shared" si="6"/>
        <v>0</v>
      </c>
      <c r="H63" s="160">
        <f t="shared" si="6"/>
        <v>266</v>
      </c>
      <c r="I63" s="160">
        <f t="shared" si="6"/>
        <v>0</v>
      </c>
      <c r="J63" s="160">
        <f t="shared" ref="J63:R63" si="7">SUM(J48:J62)</f>
        <v>432</v>
      </c>
      <c r="K63" s="160">
        <f t="shared" si="7"/>
        <v>438</v>
      </c>
      <c r="L63" s="160">
        <f t="shared" si="7"/>
        <v>579</v>
      </c>
      <c r="M63" s="160">
        <f t="shared" si="7"/>
        <v>350</v>
      </c>
      <c r="N63" s="160">
        <f t="shared" si="7"/>
        <v>361</v>
      </c>
      <c r="O63" s="160">
        <f t="shared" si="7"/>
        <v>392</v>
      </c>
      <c r="P63" s="160">
        <f t="shared" si="7"/>
        <v>539</v>
      </c>
      <c r="Q63" s="160">
        <f t="shared" si="7"/>
        <v>562</v>
      </c>
      <c r="R63" s="180">
        <f t="shared" si="7"/>
        <v>561</v>
      </c>
      <c r="S63" s="112"/>
    </row>
    <row r="64" s="65" customFormat="1" ht="23.25" customHeight="1" spans="2:19">
      <c r="B64" s="35" t="s">
        <v>722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30"/>
      <c r="P64" s="39"/>
      <c r="Q64" s="39"/>
      <c r="R64" s="87"/>
      <c r="S64" s="112"/>
    </row>
    <row r="65" s="65" customFormat="1" ht="23.25" customHeight="1" spans="2:19">
      <c r="B65" s="35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30"/>
      <c r="P65" s="39"/>
      <c r="Q65" s="39"/>
      <c r="R65" s="87"/>
      <c r="S65" s="112"/>
    </row>
    <row r="66" s="65" customFormat="1" ht="23.25" customHeight="1" spans="1:19">
      <c r="A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189"/>
      <c r="P66" s="190"/>
      <c r="Q66" s="190"/>
      <c r="R66" s="39"/>
      <c r="S66" s="112"/>
    </row>
    <row r="67" s="65" customFormat="1" ht="23.25" customHeight="1" spans="1:19">
      <c r="A67"/>
      <c r="B67" s="66" t="s">
        <v>735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191"/>
      <c r="P67" s="192"/>
      <c r="Q67" s="192"/>
      <c r="R67" s="39"/>
      <c r="S67" s="112"/>
    </row>
    <row r="68" s="65" customFormat="1" ht="23.25" customHeight="1" spans="1:19">
      <c r="A68"/>
      <c r="B68" s="148" t="s">
        <v>727</v>
      </c>
      <c r="C68" s="149" t="s">
        <v>736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79"/>
      <c r="S68" s="112"/>
    </row>
    <row r="69" s="65" customFormat="1" ht="23.25" customHeight="1" spans="1:19">
      <c r="A69"/>
      <c r="B69" s="151"/>
      <c r="C69" s="152">
        <v>2006</v>
      </c>
      <c r="D69" s="152">
        <v>2007</v>
      </c>
      <c r="E69" s="152">
        <v>2008</v>
      </c>
      <c r="F69" s="152">
        <v>2009</v>
      </c>
      <c r="G69" s="152">
        <v>2010</v>
      </c>
      <c r="H69" s="152">
        <v>2011</v>
      </c>
      <c r="I69" s="152">
        <v>2012</v>
      </c>
      <c r="J69" s="151">
        <v>2013</v>
      </c>
      <c r="K69" s="152">
        <v>2014</v>
      </c>
      <c r="L69" s="173">
        <v>2015</v>
      </c>
      <c r="M69" s="152">
        <v>2016</v>
      </c>
      <c r="N69" s="152">
        <v>2017</v>
      </c>
      <c r="O69" s="152">
        <v>2018</v>
      </c>
      <c r="P69" s="152">
        <v>2019</v>
      </c>
      <c r="Q69" s="200" t="s">
        <v>737</v>
      </c>
      <c r="R69" s="152">
        <v>2021</v>
      </c>
      <c r="S69" s="112"/>
    </row>
    <row r="70" s="65" customFormat="1" ht="23.25" customHeight="1" spans="1:19">
      <c r="A70"/>
      <c r="B70" s="153" t="s">
        <v>729</v>
      </c>
      <c r="C70" s="154" t="s">
        <v>130</v>
      </c>
      <c r="D70" s="154" t="s">
        <v>130</v>
      </c>
      <c r="E70" s="154" t="s">
        <v>130</v>
      </c>
      <c r="F70" s="154" t="s">
        <v>130</v>
      </c>
      <c r="G70" s="154" t="s">
        <v>130</v>
      </c>
      <c r="H70" s="154" t="s">
        <v>130</v>
      </c>
      <c r="I70" s="154">
        <v>1</v>
      </c>
      <c r="J70" s="174">
        <v>1</v>
      </c>
      <c r="K70" s="156">
        <v>0</v>
      </c>
      <c r="L70" s="174">
        <v>0</v>
      </c>
      <c r="M70" s="154">
        <v>0</v>
      </c>
      <c r="N70" s="154">
        <v>2</v>
      </c>
      <c r="O70" s="156">
        <v>2</v>
      </c>
      <c r="P70" s="156">
        <v>0</v>
      </c>
      <c r="Q70" s="201" t="s">
        <v>662</v>
      </c>
      <c r="R70" s="156">
        <v>3</v>
      </c>
      <c r="S70" s="181"/>
    </row>
    <row r="71" s="65" customFormat="1" ht="23.25" customHeight="1" spans="1:19">
      <c r="A71"/>
      <c r="B71" s="155" t="s">
        <v>43</v>
      </c>
      <c r="C71" s="156">
        <v>1</v>
      </c>
      <c r="D71" s="156">
        <v>0</v>
      </c>
      <c r="E71" s="156">
        <v>0</v>
      </c>
      <c r="F71" s="156">
        <v>2</v>
      </c>
      <c r="G71" s="156">
        <v>1</v>
      </c>
      <c r="H71" s="156">
        <v>1</v>
      </c>
      <c r="I71" s="156">
        <v>3</v>
      </c>
      <c r="J71" s="175">
        <v>1</v>
      </c>
      <c r="K71" s="156">
        <v>3</v>
      </c>
      <c r="L71" s="175">
        <v>5</v>
      </c>
      <c r="M71" s="156">
        <v>0</v>
      </c>
      <c r="N71" s="156">
        <v>1</v>
      </c>
      <c r="O71" s="156">
        <v>8</v>
      </c>
      <c r="P71" s="156">
        <v>1</v>
      </c>
      <c r="Q71" s="201" t="s">
        <v>662</v>
      </c>
      <c r="R71" s="156">
        <v>4</v>
      </c>
      <c r="S71" s="181"/>
    </row>
    <row r="72" s="65" customFormat="1" ht="23.25" customHeight="1" spans="1:19">
      <c r="A72"/>
      <c r="B72" s="155" t="s">
        <v>55</v>
      </c>
      <c r="C72" s="156">
        <v>0</v>
      </c>
      <c r="D72" s="156">
        <v>0</v>
      </c>
      <c r="E72" s="156">
        <v>0</v>
      </c>
      <c r="F72" s="156">
        <v>0</v>
      </c>
      <c r="G72" s="165">
        <v>1</v>
      </c>
      <c r="H72" s="165">
        <v>5</v>
      </c>
      <c r="I72" s="165">
        <v>11</v>
      </c>
      <c r="J72" s="167">
        <v>2</v>
      </c>
      <c r="K72" s="165">
        <v>0</v>
      </c>
      <c r="L72" s="167">
        <v>2</v>
      </c>
      <c r="M72" s="165">
        <v>0</v>
      </c>
      <c r="N72" s="165">
        <v>2</v>
      </c>
      <c r="O72" s="156">
        <v>3</v>
      </c>
      <c r="P72" s="156">
        <v>2</v>
      </c>
      <c r="Q72" s="201" t="s">
        <v>662</v>
      </c>
      <c r="R72" s="156">
        <v>14</v>
      </c>
      <c r="S72" s="112"/>
    </row>
    <row r="73" s="65" customFormat="1" ht="23.25" customHeight="1" spans="1:19">
      <c r="A73"/>
      <c r="B73" s="155" t="s">
        <v>39</v>
      </c>
      <c r="C73" s="156" t="s">
        <v>130</v>
      </c>
      <c r="D73" s="156" t="s">
        <v>130</v>
      </c>
      <c r="E73" s="156">
        <v>3</v>
      </c>
      <c r="F73" s="156">
        <v>1</v>
      </c>
      <c r="G73" s="156">
        <v>3</v>
      </c>
      <c r="H73" s="156">
        <v>4</v>
      </c>
      <c r="I73" s="156">
        <v>2</v>
      </c>
      <c r="J73" s="175">
        <v>3</v>
      </c>
      <c r="K73" s="156">
        <v>1</v>
      </c>
      <c r="L73" s="167">
        <v>1</v>
      </c>
      <c r="M73" s="156">
        <v>1</v>
      </c>
      <c r="N73" s="156">
        <v>4</v>
      </c>
      <c r="O73" s="156">
        <v>5</v>
      </c>
      <c r="P73" s="156">
        <v>2</v>
      </c>
      <c r="Q73" s="201" t="s">
        <v>662</v>
      </c>
      <c r="R73" s="156">
        <v>13</v>
      </c>
      <c r="S73" s="112"/>
    </row>
    <row r="74" s="65" customFormat="1" ht="23.25" customHeight="1" spans="1:19">
      <c r="A74"/>
      <c r="B74" s="155" t="s">
        <v>99</v>
      </c>
      <c r="C74" s="156">
        <v>0</v>
      </c>
      <c r="D74" s="156">
        <v>0</v>
      </c>
      <c r="E74" s="156">
        <v>0</v>
      </c>
      <c r="F74" s="156">
        <v>0</v>
      </c>
      <c r="G74" s="156">
        <v>2</v>
      </c>
      <c r="H74" s="156">
        <v>1</v>
      </c>
      <c r="I74" s="156">
        <v>0</v>
      </c>
      <c r="J74" s="175">
        <v>1</v>
      </c>
      <c r="K74" s="156">
        <v>1</v>
      </c>
      <c r="L74" s="175">
        <v>0</v>
      </c>
      <c r="M74" s="156">
        <v>2</v>
      </c>
      <c r="N74" s="156">
        <v>0</v>
      </c>
      <c r="O74" s="156">
        <v>3</v>
      </c>
      <c r="P74" s="156">
        <v>0</v>
      </c>
      <c r="Q74" s="201" t="s">
        <v>662</v>
      </c>
      <c r="R74" s="156">
        <v>1</v>
      </c>
      <c r="S74" s="112"/>
    </row>
    <row r="75" s="65" customFormat="1" ht="23.25" customHeight="1" spans="1:19">
      <c r="A75"/>
      <c r="B75" s="155" t="s">
        <v>35</v>
      </c>
      <c r="C75" s="156">
        <v>0</v>
      </c>
      <c r="D75" s="156">
        <v>0</v>
      </c>
      <c r="E75" s="156">
        <v>0</v>
      </c>
      <c r="F75" s="156">
        <v>5</v>
      </c>
      <c r="G75" s="156">
        <v>3</v>
      </c>
      <c r="H75" s="156">
        <v>6</v>
      </c>
      <c r="I75" s="156">
        <v>2</v>
      </c>
      <c r="J75" s="175">
        <v>5</v>
      </c>
      <c r="K75" s="156">
        <v>2</v>
      </c>
      <c r="L75" s="175">
        <v>1</v>
      </c>
      <c r="M75" s="156">
        <v>0</v>
      </c>
      <c r="N75" s="156">
        <v>2</v>
      </c>
      <c r="O75" s="156">
        <v>2</v>
      </c>
      <c r="P75" s="156">
        <v>1</v>
      </c>
      <c r="Q75" s="201" t="s">
        <v>662</v>
      </c>
      <c r="R75" s="156">
        <v>8</v>
      </c>
      <c r="S75" s="112"/>
    </row>
    <row r="76" s="65" customFormat="1" ht="23.25" customHeight="1" spans="1:19">
      <c r="A76"/>
      <c r="B76" s="155" t="s">
        <v>103</v>
      </c>
      <c r="C76" s="156" t="s">
        <v>130</v>
      </c>
      <c r="D76" s="156" t="s">
        <v>130</v>
      </c>
      <c r="E76" s="156" t="s">
        <v>130</v>
      </c>
      <c r="F76" s="156" t="s">
        <v>130</v>
      </c>
      <c r="G76" s="156">
        <v>4</v>
      </c>
      <c r="H76" s="156">
        <v>5</v>
      </c>
      <c r="I76" s="156">
        <v>2</v>
      </c>
      <c r="J76" s="175">
        <v>6</v>
      </c>
      <c r="K76" s="156">
        <v>3</v>
      </c>
      <c r="L76" s="175">
        <v>0</v>
      </c>
      <c r="M76" s="156">
        <v>0</v>
      </c>
      <c r="N76" s="156">
        <v>3</v>
      </c>
      <c r="O76" s="156">
        <v>13</v>
      </c>
      <c r="P76" s="156">
        <v>5</v>
      </c>
      <c r="Q76" s="201" t="s">
        <v>662</v>
      </c>
      <c r="R76" s="156">
        <v>4</v>
      </c>
      <c r="S76" s="112"/>
    </row>
    <row r="77" s="65" customFormat="1" ht="23.25" customHeight="1" spans="1:19">
      <c r="A77"/>
      <c r="B77" s="155" t="s">
        <v>113</v>
      </c>
      <c r="C77" s="156" t="s">
        <v>130</v>
      </c>
      <c r="D77" s="156">
        <v>0</v>
      </c>
      <c r="E77" s="156">
        <v>0</v>
      </c>
      <c r="F77" s="156">
        <v>3</v>
      </c>
      <c r="G77" s="156">
        <v>0</v>
      </c>
      <c r="H77" s="156">
        <v>0</v>
      </c>
      <c r="I77" s="156">
        <v>0</v>
      </c>
      <c r="J77" s="175">
        <v>0</v>
      </c>
      <c r="K77" s="156">
        <v>1</v>
      </c>
      <c r="L77" s="175">
        <v>0</v>
      </c>
      <c r="M77" s="156">
        <v>0</v>
      </c>
      <c r="N77" s="156">
        <v>0</v>
      </c>
      <c r="O77" s="156">
        <v>2</v>
      </c>
      <c r="P77" s="156">
        <v>0</v>
      </c>
      <c r="Q77" s="201" t="s">
        <v>662</v>
      </c>
      <c r="R77" s="156">
        <v>2</v>
      </c>
      <c r="S77" s="112"/>
    </row>
    <row r="78" s="65" customFormat="1" ht="23.25" customHeight="1" spans="1:19">
      <c r="A78"/>
      <c r="B78" s="155" t="s">
        <v>17</v>
      </c>
      <c r="C78" s="156">
        <v>5</v>
      </c>
      <c r="D78" s="156">
        <v>2</v>
      </c>
      <c r="E78" s="156">
        <v>5</v>
      </c>
      <c r="F78" s="156">
        <v>8</v>
      </c>
      <c r="G78" s="156">
        <v>3</v>
      </c>
      <c r="H78" s="156">
        <v>6</v>
      </c>
      <c r="I78" s="156">
        <v>10</v>
      </c>
      <c r="J78" s="175">
        <v>10</v>
      </c>
      <c r="K78" s="156">
        <v>4</v>
      </c>
      <c r="L78" s="175">
        <v>3</v>
      </c>
      <c r="M78" s="156">
        <v>3</v>
      </c>
      <c r="N78" s="156">
        <v>25</v>
      </c>
      <c r="O78" s="156">
        <v>21</v>
      </c>
      <c r="P78" s="156">
        <v>4</v>
      </c>
      <c r="Q78" s="201" t="s">
        <v>662</v>
      </c>
      <c r="R78" s="156">
        <v>16</v>
      </c>
      <c r="S78" s="112"/>
    </row>
    <row r="79" s="65" customFormat="1" ht="23.25" customHeight="1" spans="1:19">
      <c r="A79"/>
      <c r="B79" s="155" t="s">
        <v>26</v>
      </c>
      <c r="C79" s="156">
        <v>0</v>
      </c>
      <c r="D79" s="156">
        <v>1</v>
      </c>
      <c r="E79" s="156">
        <v>1</v>
      </c>
      <c r="F79" s="156">
        <v>1</v>
      </c>
      <c r="G79" s="156">
        <v>4</v>
      </c>
      <c r="H79" s="156">
        <v>3</v>
      </c>
      <c r="I79" s="156">
        <v>4</v>
      </c>
      <c r="J79" s="175">
        <v>4</v>
      </c>
      <c r="K79" s="156">
        <v>0</v>
      </c>
      <c r="L79" s="175">
        <v>1</v>
      </c>
      <c r="M79" s="156">
        <v>1</v>
      </c>
      <c r="N79" s="156">
        <v>19</v>
      </c>
      <c r="O79" s="156">
        <v>4</v>
      </c>
      <c r="P79" s="156">
        <v>0</v>
      </c>
      <c r="Q79" s="201" t="s">
        <v>662</v>
      </c>
      <c r="R79" s="156">
        <v>7</v>
      </c>
      <c r="S79" s="112"/>
    </row>
    <row r="80" s="65" customFormat="1" ht="23.25" customHeight="1" spans="1:19">
      <c r="A80"/>
      <c r="B80" s="155" t="s">
        <v>22</v>
      </c>
      <c r="C80" s="156">
        <v>15</v>
      </c>
      <c r="D80" s="156">
        <v>2</v>
      </c>
      <c r="E80" s="156">
        <v>1</v>
      </c>
      <c r="F80" s="156">
        <v>2</v>
      </c>
      <c r="G80" s="156">
        <v>9</v>
      </c>
      <c r="H80" s="156">
        <v>5</v>
      </c>
      <c r="I80" s="156">
        <v>2</v>
      </c>
      <c r="J80" s="175">
        <v>9</v>
      </c>
      <c r="K80" s="156">
        <v>4</v>
      </c>
      <c r="L80" s="175">
        <v>5</v>
      </c>
      <c r="M80" s="156">
        <v>8</v>
      </c>
      <c r="N80" s="156">
        <v>10</v>
      </c>
      <c r="O80" s="156">
        <v>1</v>
      </c>
      <c r="P80" s="156">
        <v>3</v>
      </c>
      <c r="Q80" s="201" t="s">
        <v>662</v>
      </c>
      <c r="R80" s="156">
        <v>8</v>
      </c>
      <c r="S80" s="112"/>
    </row>
    <row r="81" s="65" customFormat="1" ht="23.25" customHeight="1" spans="1:19">
      <c r="A81"/>
      <c r="B81" s="157" t="s">
        <v>50</v>
      </c>
      <c r="C81" s="158">
        <v>0</v>
      </c>
      <c r="D81" s="158">
        <v>1</v>
      </c>
      <c r="E81" s="158">
        <v>2</v>
      </c>
      <c r="F81" s="158">
        <v>1</v>
      </c>
      <c r="G81" s="158">
        <v>1</v>
      </c>
      <c r="H81" s="158">
        <v>4</v>
      </c>
      <c r="I81" s="158">
        <v>2</v>
      </c>
      <c r="J81" s="158">
        <v>2</v>
      </c>
      <c r="K81" s="156">
        <v>1</v>
      </c>
      <c r="L81" s="193">
        <v>0</v>
      </c>
      <c r="M81" s="156">
        <v>3</v>
      </c>
      <c r="N81" s="156">
        <v>1</v>
      </c>
      <c r="O81" s="158">
        <v>2</v>
      </c>
      <c r="P81" s="158">
        <v>3</v>
      </c>
      <c r="Q81" s="202" t="s">
        <v>662</v>
      </c>
      <c r="R81" s="158">
        <v>12</v>
      </c>
      <c r="S81" s="112"/>
    </row>
    <row r="82" s="65" customFormat="1" ht="23.25" customHeight="1" spans="1:19">
      <c r="A82"/>
      <c r="B82" s="159" t="s">
        <v>6</v>
      </c>
      <c r="C82" s="160">
        <f t="shared" ref="C82:H82" si="8">SUM(C70:C80)</f>
        <v>21</v>
      </c>
      <c r="D82" s="160">
        <f t="shared" si="8"/>
        <v>5</v>
      </c>
      <c r="E82" s="160">
        <f t="shared" si="8"/>
        <v>10</v>
      </c>
      <c r="F82" s="160">
        <f t="shared" si="8"/>
        <v>22</v>
      </c>
      <c r="G82" s="160">
        <f t="shared" si="8"/>
        <v>30</v>
      </c>
      <c r="H82" s="160">
        <f t="shared" si="8"/>
        <v>36</v>
      </c>
      <c r="I82" s="160">
        <f t="shared" ref="I82:R82" si="9">SUM(I70:I81)</f>
        <v>39</v>
      </c>
      <c r="J82" s="160">
        <f t="shared" si="9"/>
        <v>44</v>
      </c>
      <c r="K82" s="160">
        <f t="shared" si="9"/>
        <v>20</v>
      </c>
      <c r="L82" s="160">
        <f t="shared" si="9"/>
        <v>18</v>
      </c>
      <c r="M82" s="160">
        <f t="shared" si="9"/>
        <v>18</v>
      </c>
      <c r="N82" s="160">
        <f t="shared" si="9"/>
        <v>69</v>
      </c>
      <c r="O82" s="160">
        <f t="shared" si="9"/>
        <v>66</v>
      </c>
      <c r="P82" s="160">
        <f t="shared" si="9"/>
        <v>21</v>
      </c>
      <c r="Q82" s="160">
        <f t="shared" si="9"/>
        <v>0</v>
      </c>
      <c r="R82" s="180">
        <f t="shared" si="9"/>
        <v>92</v>
      </c>
      <c r="S82" s="112"/>
    </row>
    <row r="83" s="65" customFormat="1" ht="23.25" customHeight="1" spans="1:19">
      <c r="A83"/>
      <c r="B83" s="35" t="s">
        <v>722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30"/>
      <c r="P83" s="39"/>
      <c r="Q83" s="39"/>
      <c r="R83" s="196"/>
      <c r="S83" s="112"/>
    </row>
    <row r="84" s="65" customFormat="1" ht="23.25" customHeight="1" spans="1:19">
      <c r="A84"/>
      <c r="B84" s="35" t="s">
        <v>738</v>
      </c>
      <c r="C84" s="82"/>
      <c r="D84" s="82"/>
      <c r="E84" s="82"/>
      <c r="F84" s="82"/>
      <c r="G84" s="82"/>
      <c r="H84" s="82"/>
      <c r="I84" s="82"/>
      <c r="J84" s="82"/>
      <c r="K84" s="176"/>
      <c r="L84" s="176"/>
      <c r="M84" s="176"/>
      <c r="N84" s="176"/>
      <c r="O84" s="30"/>
      <c r="P84" s="39"/>
      <c r="Q84" s="39"/>
      <c r="R84" s="196"/>
      <c r="S84" s="112"/>
    </row>
    <row r="85" s="65" customFormat="1" ht="23.25" customHeight="1" spans="1:19">
      <c r="A85"/>
      <c r="B85" s="6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0"/>
      <c r="P85" s="39"/>
      <c r="Q85" s="39"/>
      <c r="R85" s="196"/>
      <c r="S85" s="112"/>
    </row>
    <row r="86" s="65" customFormat="1" ht="23.25" customHeight="1" spans="1:19">
      <c r="A86"/>
      <c r="B86" s="66" t="s">
        <v>739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30"/>
      <c r="P86" s="39"/>
      <c r="Q86" s="39"/>
      <c r="R86" s="196"/>
      <c r="S86" s="112"/>
    </row>
    <row r="87" s="65" customFormat="1" ht="23.25" customHeight="1" spans="1:19">
      <c r="A87"/>
      <c r="B87" s="148" t="s">
        <v>727</v>
      </c>
      <c r="C87" s="149" t="s">
        <v>740</v>
      </c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79"/>
      <c r="S87" s="112"/>
    </row>
    <row r="88" s="65" customFormat="1" ht="23.25" customHeight="1" spans="1:19">
      <c r="A88"/>
      <c r="B88" s="151"/>
      <c r="C88" s="152">
        <v>2006</v>
      </c>
      <c r="D88" s="152">
        <v>2007</v>
      </c>
      <c r="E88" s="152">
        <v>2008</v>
      </c>
      <c r="F88" s="152">
        <v>2009</v>
      </c>
      <c r="G88" s="152">
        <v>2010</v>
      </c>
      <c r="H88" s="152">
        <v>2011</v>
      </c>
      <c r="I88" s="152">
        <v>2012</v>
      </c>
      <c r="J88" s="151">
        <v>2013</v>
      </c>
      <c r="K88" s="152">
        <v>2014</v>
      </c>
      <c r="L88" s="173">
        <v>2015</v>
      </c>
      <c r="M88" s="152">
        <v>2016</v>
      </c>
      <c r="N88" s="152">
        <v>2017</v>
      </c>
      <c r="O88" s="152">
        <v>2018</v>
      </c>
      <c r="P88" s="152">
        <v>2019</v>
      </c>
      <c r="Q88" s="200">
        <v>2020</v>
      </c>
      <c r="R88" s="152">
        <v>2021</v>
      </c>
      <c r="S88" s="112"/>
    </row>
    <row r="89" s="65" customFormat="1" ht="23.25" customHeight="1" spans="1:19">
      <c r="A89"/>
      <c r="B89" s="153" t="s">
        <v>729</v>
      </c>
      <c r="C89" s="154" t="s">
        <v>130</v>
      </c>
      <c r="D89" s="154" t="s">
        <v>130</v>
      </c>
      <c r="E89" s="154" t="s">
        <v>130</v>
      </c>
      <c r="F89" s="154" t="s">
        <v>130</v>
      </c>
      <c r="G89" s="154" t="s">
        <v>130</v>
      </c>
      <c r="H89" s="154" t="s">
        <v>130</v>
      </c>
      <c r="I89" s="154" t="s">
        <v>130</v>
      </c>
      <c r="J89" s="174" t="s">
        <v>130</v>
      </c>
      <c r="K89" s="156">
        <v>1</v>
      </c>
      <c r="L89" s="174">
        <v>0</v>
      </c>
      <c r="M89" s="154">
        <v>1</v>
      </c>
      <c r="N89" s="154">
        <v>4</v>
      </c>
      <c r="O89" s="154">
        <v>2</v>
      </c>
      <c r="P89" s="154">
        <v>3</v>
      </c>
      <c r="Q89" s="201" t="s">
        <v>662</v>
      </c>
      <c r="R89" s="156">
        <v>0</v>
      </c>
      <c r="S89" s="112"/>
    </row>
    <row r="90" s="65" customFormat="1" ht="23.25" customHeight="1" spans="1:19">
      <c r="A90"/>
      <c r="B90" s="155" t="s">
        <v>43</v>
      </c>
      <c r="C90" s="156">
        <v>1</v>
      </c>
      <c r="D90" s="156">
        <v>0</v>
      </c>
      <c r="E90" s="156">
        <v>2</v>
      </c>
      <c r="F90" s="156">
        <v>0</v>
      </c>
      <c r="G90" s="156">
        <v>9</v>
      </c>
      <c r="H90" s="156">
        <v>16</v>
      </c>
      <c r="I90" s="156">
        <v>1</v>
      </c>
      <c r="J90" s="175">
        <v>1</v>
      </c>
      <c r="K90" s="156">
        <v>1</v>
      </c>
      <c r="L90" s="175">
        <v>6</v>
      </c>
      <c r="M90" s="156">
        <v>10</v>
      </c>
      <c r="N90" s="156">
        <v>9</v>
      </c>
      <c r="O90" s="156">
        <v>7</v>
      </c>
      <c r="P90" s="156">
        <v>10</v>
      </c>
      <c r="Q90" s="201" t="s">
        <v>662</v>
      </c>
      <c r="R90" s="156">
        <v>2</v>
      </c>
      <c r="S90" s="112"/>
    </row>
    <row r="91" s="65" customFormat="1" ht="23.25" customHeight="1" spans="1:19">
      <c r="A91"/>
      <c r="B91" s="155" t="s">
        <v>55</v>
      </c>
      <c r="C91" s="156">
        <v>0</v>
      </c>
      <c r="D91" s="156">
        <v>0</v>
      </c>
      <c r="E91" s="156">
        <v>0</v>
      </c>
      <c r="F91" s="156">
        <v>0</v>
      </c>
      <c r="G91" s="165">
        <v>1</v>
      </c>
      <c r="H91" s="165">
        <v>4</v>
      </c>
      <c r="I91" s="165">
        <v>5</v>
      </c>
      <c r="J91" s="167">
        <v>0</v>
      </c>
      <c r="K91" s="165">
        <v>2</v>
      </c>
      <c r="L91" s="167">
        <v>0</v>
      </c>
      <c r="M91" s="165">
        <v>8</v>
      </c>
      <c r="N91" s="165">
        <v>2</v>
      </c>
      <c r="O91" s="165">
        <v>7</v>
      </c>
      <c r="P91" s="165">
        <v>13</v>
      </c>
      <c r="Q91" s="201" t="s">
        <v>662</v>
      </c>
      <c r="R91" s="156">
        <v>5</v>
      </c>
      <c r="S91" s="112"/>
    </row>
    <row r="92" s="65" customFormat="1" ht="23.25" customHeight="1" spans="1:19">
      <c r="A92"/>
      <c r="B92" s="155" t="s">
        <v>39</v>
      </c>
      <c r="C92" s="156">
        <v>0</v>
      </c>
      <c r="D92" s="156">
        <v>1</v>
      </c>
      <c r="E92" s="156">
        <v>0</v>
      </c>
      <c r="F92" s="156">
        <v>8</v>
      </c>
      <c r="G92" s="156">
        <v>9</v>
      </c>
      <c r="H92" s="156">
        <v>7</v>
      </c>
      <c r="I92" s="156">
        <v>6</v>
      </c>
      <c r="J92" s="175">
        <v>11</v>
      </c>
      <c r="K92" s="156">
        <v>11</v>
      </c>
      <c r="L92" s="167">
        <v>10</v>
      </c>
      <c r="M92" s="156">
        <v>8</v>
      </c>
      <c r="N92" s="156">
        <v>14</v>
      </c>
      <c r="O92" s="156">
        <v>13</v>
      </c>
      <c r="P92" s="156">
        <v>18</v>
      </c>
      <c r="Q92" s="201" t="s">
        <v>662</v>
      </c>
      <c r="R92" s="156">
        <v>8</v>
      </c>
      <c r="S92" s="112"/>
    </row>
    <row r="93" s="65" customFormat="1" ht="23.25" customHeight="1" spans="1:19">
      <c r="A93"/>
      <c r="B93" s="155" t="s">
        <v>99</v>
      </c>
      <c r="C93" s="156">
        <v>0</v>
      </c>
      <c r="D93" s="156">
        <v>0</v>
      </c>
      <c r="E93" s="156">
        <v>1</v>
      </c>
      <c r="F93" s="156">
        <v>0</v>
      </c>
      <c r="G93" s="156">
        <v>1</v>
      </c>
      <c r="H93" s="156">
        <v>3</v>
      </c>
      <c r="I93" s="156">
        <v>8</v>
      </c>
      <c r="J93" s="175">
        <v>1</v>
      </c>
      <c r="K93" s="156">
        <v>2</v>
      </c>
      <c r="L93" s="167">
        <v>3</v>
      </c>
      <c r="M93" s="156">
        <v>3</v>
      </c>
      <c r="N93" s="156">
        <v>5</v>
      </c>
      <c r="O93" s="156">
        <v>2</v>
      </c>
      <c r="P93" s="156">
        <v>3</v>
      </c>
      <c r="Q93" s="201" t="s">
        <v>662</v>
      </c>
      <c r="R93" s="156">
        <v>0</v>
      </c>
      <c r="S93" s="112"/>
    </row>
    <row r="94" s="65" customFormat="1" ht="23.25" customHeight="1" spans="1:19">
      <c r="A94"/>
      <c r="B94" s="155" t="s">
        <v>35</v>
      </c>
      <c r="C94" s="156" t="s">
        <v>130</v>
      </c>
      <c r="D94" s="156" t="s">
        <v>130</v>
      </c>
      <c r="E94" s="156" t="s">
        <v>130</v>
      </c>
      <c r="F94" s="156">
        <v>2</v>
      </c>
      <c r="G94" s="156">
        <v>3</v>
      </c>
      <c r="H94" s="156">
        <v>4</v>
      </c>
      <c r="I94" s="156">
        <v>4</v>
      </c>
      <c r="J94" s="175">
        <v>8</v>
      </c>
      <c r="K94" s="156">
        <v>5</v>
      </c>
      <c r="L94" s="175">
        <v>3</v>
      </c>
      <c r="M94" s="156">
        <v>10</v>
      </c>
      <c r="N94" s="156">
        <v>11</v>
      </c>
      <c r="O94" s="156">
        <v>13</v>
      </c>
      <c r="P94" s="156">
        <v>4</v>
      </c>
      <c r="Q94" s="201" t="s">
        <v>662</v>
      </c>
      <c r="R94" s="156">
        <v>0</v>
      </c>
      <c r="S94" s="112"/>
    </row>
    <row r="95" s="65" customFormat="1" ht="23.25" customHeight="1" spans="1:19">
      <c r="A95"/>
      <c r="B95" s="155" t="s">
        <v>103</v>
      </c>
      <c r="C95" s="156" t="s">
        <v>130</v>
      </c>
      <c r="D95" s="156" t="s">
        <v>130</v>
      </c>
      <c r="E95" s="156" t="s">
        <v>130</v>
      </c>
      <c r="F95" s="156">
        <v>2</v>
      </c>
      <c r="G95" s="156">
        <v>2</v>
      </c>
      <c r="H95" s="156">
        <v>1</v>
      </c>
      <c r="I95" s="156">
        <v>4</v>
      </c>
      <c r="J95" s="175">
        <v>11</v>
      </c>
      <c r="K95" s="156">
        <v>6</v>
      </c>
      <c r="L95" s="175">
        <v>11</v>
      </c>
      <c r="M95" s="156">
        <v>8</v>
      </c>
      <c r="N95" s="156">
        <v>20</v>
      </c>
      <c r="O95" s="156">
        <v>10</v>
      </c>
      <c r="P95" s="156">
        <v>14</v>
      </c>
      <c r="Q95" s="201" t="s">
        <v>662</v>
      </c>
      <c r="R95" s="156">
        <v>7</v>
      </c>
      <c r="S95" s="112"/>
    </row>
    <row r="96" s="65" customFormat="1" ht="23.25" customHeight="1" spans="1:19">
      <c r="A96"/>
      <c r="B96" s="155" t="s">
        <v>113</v>
      </c>
      <c r="C96" s="156" t="s">
        <v>130</v>
      </c>
      <c r="D96" s="156" t="s">
        <v>130</v>
      </c>
      <c r="E96" s="156" t="s">
        <v>130</v>
      </c>
      <c r="F96" s="156" t="s">
        <v>130</v>
      </c>
      <c r="G96" s="156">
        <v>1</v>
      </c>
      <c r="H96" s="156">
        <v>1</v>
      </c>
      <c r="I96" s="156">
        <v>2</v>
      </c>
      <c r="J96" s="175">
        <v>0</v>
      </c>
      <c r="K96" s="156">
        <v>1</v>
      </c>
      <c r="L96" s="175">
        <v>0</v>
      </c>
      <c r="M96" s="156">
        <v>2</v>
      </c>
      <c r="N96" s="156">
        <v>3</v>
      </c>
      <c r="O96" s="156">
        <v>3</v>
      </c>
      <c r="P96" s="156">
        <v>1</v>
      </c>
      <c r="Q96" s="201" t="s">
        <v>662</v>
      </c>
      <c r="R96" s="156">
        <v>2</v>
      </c>
      <c r="S96" s="112"/>
    </row>
    <row r="97" s="65" customFormat="1" ht="23.25" customHeight="1" spans="1:19">
      <c r="A97"/>
      <c r="B97" s="155" t="s">
        <v>17</v>
      </c>
      <c r="C97" s="156">
        <v>18</v>
      </c>
      <c r="D97" s="156">
        <v>14</v>
      </c>
      <c r="E97" s="156">
        <v>18</v>
      </c>
      <c r="F97" s="156">
        <v>24</v>
      </c>
      <c r="G97" s="156">
        <v>46</v>
      </c>
      <c r="H97" s="156">
        <v>27</v>
      </c>
      <c r="I97" s="156">
        <v>27</v>
      </c>
      <c r="J97" s="175">
        <v>43</v>
      </c>
      <c r="K97" s="156">
        <v>28</v>
      </c>
      <c r="L97" s="175">
        <v>31</v>
      </c>
      <c r="M97" s="156">
        <v>27</v>
      </c>
      <c r="N97" s="156">
        <v>16</v>
      </c>
      <c r="O97" s="156">
        <v>20</v>
      </c>
      <c r="P97" s="156">
        <v>26</v>
      </c>
      <c r="Q97" s="201" t="s">
        <v>662</v>
      </c>
      <c r="R97" s="156">
        <v>12</v>
      </c>
      <c r="S97" s="112"/>
    </row>
    <row r="98" s="65" customFormat="1" ht="23.25" customHeight="1" spans="1:19">
      <c r="A98"/>
      <c r="B98" s="155" t="s">
        <v>26</v>
      </c>
      <c r="C98" s="156">
        <v>4</v>
      </c>
      <c r="D98" s="156">
        <v>9</v>
      </c>
      <c r="E98" s="156">
        <v>8</v>
      </c>
      <c r="F98" s="156">
        <v>15</v>
      </c>
      <c r="G98" s="156">
        <v>15</v>
      </c>
      <c r="H98" s="156">
        <v>24</v>
      </c>
      <c r="I98" s="156">
        <v>12</v>
      </c>
      <c r="J98" s="175">
        <v>22</v>
      </c>
      <c r="K98" s="156">
        <v>18</v>
      </c>
      <c r="L98" s="175">
        <v>30</v>
      </c>
      <c r="M98" s="156">
        <v>28</v>
      </c>
      <c r="N98" s="156">
        <v>19</v>
      </c>
      <c r="O98" s="156">
        <v>18</v>
      </c>
      <c r="P98" s="156">
        <v>11</v>
      </c>
      <c r="Q98" s="201" t="s">
        <v>662</v>
      </c>
      <c r="R98" s="156">
        <v>7</v>
      </c>
      <c r="S98" s="112"/>
    </row>
    <row r="99" s="65" customFormat="1" ht="23.25" customHeight="1" spans="1:19">
      <c r="A99"/>
      <c r="B99" s="155" t="s">
        <v>22</v>
      </c>
      <c r="C99" s="156">
        <v>10</v>
      </c>
      <c r="D99" s="156">
        <v>6</v>
      </c>
      <c r="E99" s="156">
        <v>0</v>
      </c>
      <c r="F99" s="156">
        <v>9</v>
      </c>
      <c r="G99" s="156">
        <v>9</v>
      </c>
      <c r="H99" s="156">
        <v>9</v>
      </c>
      <c r="I99" s="156">
        <v>12</v>
      </c>
      <c r="J99" s="175">
        <v>4</v>
      </c>
      <c r="K99" s="156">
        <v>8</v>
      </c>
      <c r="L99" s="175">
        <v>9</v>
      </c>
      <c r="M99" s="156">
        <v>20</v>
      </c>
      <c r="N99" s="156">
        <v>12</v>
      </c>
      <c r="O99" s="156">
        <v>19</v>
      </c>
      <c r="P99" s="156">
        <v>18</v>
      </c>
      <c r="Q99" s="201" t="s">
        <v>662</v>
      </c>
      <c r="R99" s="156">
        <v>11</v>
      </c>
      <c r="S99" s="112"/>
    </row>
    <row r="100" s="65" customFormat="1" ht="23.25" customHeight="1" spans="1:19">
      <c r="A100"/>
      <c r="B100" s="157" t="s">
        <v>50</v>
      </c>
      <c r="C100" s="156">
        <v>0</v>
      </c>
      <c r="D100" s="156">
        <v>0</v>
      </c>
      <c r="E100" s="156">
        <v>0</v>
      </c>
      <c r="F100" s="158">
        <v>2</v>
      </c>
      <c r="G100" s="158">
        <v>2</v>
      </c>
      <c r="H100" s="158">
        <v>4</v>
      </c>
      <c r="I100" s="158">
        <v>8</v>
      </c>
      <c r="J100" s="158">
        <v>7</v>
      </c>
      <c r="K100" s="156">
        <v>7</v>
      </c>
      <c r="L100" s="193">
        <v>14</v>
      </c>
      <c r="M100" s="156">
        <v>18</v>
      </c>
      <c r="N100" s="156">
        <v>14</v>
      </c>
      <c r="O100" s="156">
        <v>14</v>
      </c>
      <c r="P100" s="156">
        <v>24</v>
      </c>
      <c r="Q100" s="202" t="s">
        <v>662</v>
      </c>
      <c r="R100" s="158">
        <v>12</v>
      </c>
      <c r="S100" s="112"/>
    </row>
    <row r="101" s="65" customFormat="1" ht="23.25" customHeight="1" spans="1:19">
      <c r="A101"/>
      <c r="B101" s="159" t="s">
        <v>6</v>
      </c>
      <c r="C101" s="160">
        <f t="shared" ref="C101:R101" si="10">SUM(C89:C100)</f>
        <v>33</v>
      </c>
      <c r="D101" s="160">
        <f t="shared" si="10"/>
        <v>30</v>
      </c>
      <c r="E101" s="160">
        <f t="shared" si="10"/>
        <v>29</v>
      </c>
      <c r="F101" s="160">
        <f t="shared" si="10"/>
        <v>62</v>
      </c>
      <c r="G101" s="160">
        <f t="shared" si="10"/>
        <v>98</v>
      </c>
      <c r="H101" s="160">
        <f t="shared" si="10"/>
        <v>100</v>
      </c>
      <c r="I101" s="160">
        <f t="shared" si="10"/>
        <v>89</v>
      </c>
      <c r="J101" s="160">
        <f t="shared" si="10"/>
        <v>108</v>
      </c>
      <c r="K101" s="160">
        <f t="shared" si="10"/>
        <v>90</v>
      </c>
      <c r="L101" s="160">
        <f t="shared" si="10"/>
        <v>117</v>
      </c>
      <c r="M101" s="160">
        <f t="shared" si="10"/>
        <v>143</v>
      </c>
      <c r="N101" s="160">
        <f t="shared" si="10"/>
        <v>129</v>
      </c>
      <c r="O101" s="160">
        <f t="shared" si="10"/>
        <v>128</v>
      </c>
      <c r="P101" s="160">
        <f t="shared" si="10"/>
        <v>145</v>
      </c>
      <c r="Q101" s="160">
        <f t="shared" si="10"/>
        <v>0</v>
      </c>
      <c r="R101" s="203">
        <f t="shared" si="10"/>
        <v>66</v>
      </c>
      <c r="S101" s="112"/>
    </row>
    <row r="102" s="65" customFormat="1" ht="23.25" customHeight="1" spans="1:19">
      <c r="A102"/>
      <c r="B102" s="35" t="s">
        <v>722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194"/>
      <c r="P102" s="195"/>
      <c r="Q102" s="195"/>
      <c r="R102" s="39"/>
      <c r="S102" s="112"/>
    </row>
    <row r="103" s="65" customFormat="1" ht="23.25" customHeight="1" spans="1:19">
      <c r="A103"/>
      <c r="B103" s="35" t="s">
        <v>741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39"/>
      <c r="P103" s="39"/>
      <c r="Q103" s="39"/>
      <c r="R103" s="39"/>
      <c r="S103" s="112"/>
    </row>
    <row r="104" s="65" customFormat="1" ht="23.25" customHeight="1" spans="1:19">
      <c r="A104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/>
      <c r="P104" s="39"/>
      <c r="Q104" s="39"/>
      <c r="R104" s="39"/>
      <c r="S104" s="112"/>
    </row>
    <row r="105" s="65" customFormat="1" ht="23.25" customHeight="1" spans="1:19">
      <c r="A105" s="182"/>
      <c r="B105" s="183" t="s">
        <v>742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96"/>
      <c r="P105" s="170"/>
      <c r="Q105" s="170"/>
      <c r="R105" s="170"/>
      <c r="S105" s="112"/>
    </row>
    <row r="106" s="65" customFormat="1" ht="23.25" customHeight="1" spans="1:19">
      <c r="A106" s="182"/>
      <c r="B106" s="148" t="s">
        <v>727</v>
      </c>
      <c r="C106" s="185" t="s">
        <v>743</v>
      </c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97"/>
      <c r="P106" s="172"/>
      <c r="Q106" s="172"/>
      <c r="R106" s="172"/>
      <c r="S106" s="112"/>
    </row>
    <row r="107" s="65" customFormat="1" ht="23.25" customHeight="1" spans="1:19">
      <c r="A107" s="182"/>
      <c r="B107" s="151"/>
      <c r="C107" s="186" t="s">
        <v>744</v>
      </c>
      <c r="D107" s="186" t="s">
        <v>745</v>
      </c>
      <c r="E107" s="186" t="s">
        <v>746</v>
      </c>
      <c r="F107" s="186" t="s">
        <v>747</v>
      </c>
      <c r="G107" s="186" t="s">
        <v>748</v>
      </c>
      <c r="H107" s="186" t="s">
        <v>749</v>
      </c>
      <c r="I107" s="186" t="s">
        <v>750</v>
      </c>
      <c r="J107" s="149" t="s">
        <v>751</v>
      </c>
      <c r="K107" s="186" t="s">
        <v>752</v>
      </c>
      <c r="L107" s="150" t="s">
        <v>753</v>
      </c>
      <c r="M107" s="186" t="s">
        <v>754</v>
      </c>
      <c r="N107" s="149" t="s">
        <v>755</v>
      </c>
      <c r="O107" s="186" t="s">
        <v>133</v>
      </c>
      <c r="P107" s="172"/>
      <c r="Q107" s="172"/>
      <c r="R107" s="172"/>
      <c r="S107" s="112"/>
    </row>
    <row r="108" s="65" customFormat="1" ht="23.25" customHeight="1" spans="1:19">
      <c r="A108" s="182"/>
      <c r="B108" s="153" t="s">
        <v>729</v>
      </c>
      <c r="C108" s="154">
        <v>0</v>
      </c>
      <c r="D108" s="154">
        <v>0</v>
      </c>
      <c r="E108" s="154">
        <v>1</v>
      </c>
      <c r="F108" s="154">
        <v>2</v>
      </c>
      <c r="G108" s="154">
        <v>1</v>
      </c>
      <c r="H108" s="154">
        <v>0</v>
      </c>
      <c r="I108" s="154">
        <v>1</v>
      </c>
      <c r="J108" s="154">
        <v>0</v>
      </c>
      <c r="K108" s="154">
        <v>0</v>
      </c>
      <c r="L108" s="154">
        <v>0</v>
      </c>
      <c r="M108" s="154">
        <v>1</v>
      </c>
      <c r="N108" s="175">
        <v>0</v>
      </c>
      <c r="O108" s="198">
        <f t="shared" ref="O108:O119" si="11">SUM(C108:N108)</f>
        <v>6</v>
      </c>
      <c r="P108" s="172"/>
      <c r="Q108" s="172"/>
      <c r="R108" s="172"/>
      <c r="S108" s="112"/>
    </row>
    <row r="109" s="65" customFormat="1" ht="23.25" customHeight="1" spans="1:19">
      <c r="A109" s="182"/>
      <c r="B109" s="155" t="s">
        <v>43</v>
      </c>
      <c r="C109" s="156">
        <v>0</v>
      </c>
      <c r="D109" s="156">
        <v>0</v>
      </c>
      <c r="E109" s="156">
        <v>0</v>
      </c>
      <c r="F109" s="156">
        <v>1</v>
      </c>
      <c r="G109" s="156">
        <v>1</v>
      </c>
      <c r="H109" s="156">
        <v>0</v>
      </c>
      <c r="I109" s="156">
        <v>1</v>
      </c>
      <c r="J109" s="175">
        <v>0</v>
      </c>
      <c r="K109" s="156">
        <v>0</v>
      </c>
      <c r="L109" s="171">
        <v>1</v>
      </c>
      <c r="M109" s="156">
        <v>0</v>
      </c>
      <c r="N109" s="175">
        <v>0</v>
      </c>
      <c r="O109" s="198">
        <f t="shared" si="11"/>
        <v>4</v>
      </c>
      <c r="P109" s="172"/>
      <c r="Q109" s="172"/>
      <c r="R109" s="172"/>
      <c r="S109" s="112"/>
    </row>
    <row r="110" s="65" customFormat="1" ht="23.25" customHeight="1" spans="1:19">
      <c r="A110" s="182"/>
      <c r="B110" s="155" t="s">
        <v>55</v>
      </c>
      <c r="C110" s="156">
        <v>1</v>
      </c>
      <c r="D110" s="156">
        <v>1</v>
      </c>
      <c r="E110" s="156">
        <v>0</v>
      </c>
      <c r="F110" s="156">
        <v>2</v>
      </c>
      <c r="G110" s="156">
        <v>1</v>
      </c>
      <c r="H110" s="156">
        <v>4</v>
      </c>
      <c r="I110" s="156">
        <v>0</v>
      </c>
      <c r="J110" s="175">
        <v>1</v>
      </c>
      <c r="K110" s="156">
        <v>0</v>
      </c>
      <c r="L110" s="171">
        <v>0</v>
      </c>
      <c r="M110" s="156">
        <v>2</v>
      </c>
      <c r="N110" s="175">
        <v>2</v>
      </c>
      <c r="O110" s="198">
        <f t="shared" si="11"/>
        <v>14</v>
      </c>
      <c r="P110" s="172"/>
      <c r="Q110" s="172"/>
      <c r="R110" s="172"/>
      <c r="S110" s="112"/>
    </row>
    <row r="111" s="65" customFormat="1" ht="23.25" customHeight="1" spans="1:19">
      <c r="A111" s="182"/>
      <c r="B111" s="155" t="s">
        <v>39</v>
      </c>
      <c r="C111" s="156">
        <v>2</v>
      </c>
      <c r="D111" s="156">
        <v>1</v>
      </c>
      <c r="E111" s="156">
        <v>1</v>
      </c>
      <c r="F111" s="156">
        <v>1</v>
      </c>
      <c r="G111" s="156">
        <v>1</v>
      </c>
      <c r="H111" s="156">
        <v>2</v>
      </c>
      <c r="I111" s="156">
        <v>0</v>
      </c>
      <c r="J111" s="175">
        <v>0</v>
      </c>
      <c r="K111" s="156">
        <v>0</v>
      </c>
      <c r="L111" s="171">
        <v>0</v>
      </c>
      <c r="M111" s="156">
        <v>0</v>
      </c>
      <c r="N111" s="175">
        <v>2</v>
      </c>
      <c r="O111" s="198">
        <f t="shared" si="11"/>
        <v>10</v>
      </c>
      <c r="P111" s="172"/>
      <c r="Q111" s="172"/>
      <c r="R111" s="172"/>
      <c r="S111" s="112"/>
    </row>
    <row r="112" s="65" customFormat="1" ht="23.25" customHeight="1" spans="1:19">
      <c r="A112" s="182"/>
      <c r="B112" s="155" t="s">
        <v>99</v>
      </c>
      <c r="C112" s="156">
        <v>0</v>
      </c>
      <c r="D112" s="156">
        <v>0</v>
      </c>
      <c r="E112" s="156">
        <v>0</v>
      </c>
      <c r="F112" s="156">
        <v>3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98">
        <f t="shared" si="11"/>
        <v>3</v>
      </c>
      <c r="P112" s="172"/>
      <c r="Q112" s="172"/>
      <c r="R112" s="172"/>
      <c r="S112" s="112"/>
    </row>
    <row r="113" s="65" customFormat="1" ht="23.25" customHeight="1" spans="1:19">
      <c r="A113" s="182"/>
      <c r="B113" s="155" t="s">
        <v>35</v>
      </c>
      <c r="C113" s="156">
        <v>3</v>
      </c>
      <c r="D113" s="156">
        <v>1</v>
      </c>
      <c r="E113" s="156">
        <v>0</v>
      </c>
      <c r="F113" s="156">
        <v>1</v>
      </c>
      <c r="G113" s="156">
        <v>0</v>
      </c>
      <c r="H113" s="156">
        <v>0</v>
      </c>
      <c r="I113" s="156">
        <v>1</v>
      </c>
      <c r="J113" s="175">
        <v>0</v>
      </c>
      <c r="K113" s="156">
        <v>2</v>
      </c>
      <c r="L113" s="171">
        <v>0</v>
      </c>
      <c r="M113" s="156">
        <v>0</v>
      </c>
      <c r="N113" s="175">
        <v>1</v>
      </c>
      <c r="O113" s="198">
        <f t="shared" si="11"/>
        <v>9</v>
      </c>
      <c r="P113" s="172"/>
      <c r="Q113" s="172"/>
      <c r="R113" s="172"/>
      <c r="S113" s="112"/>
    </row>
    <row r="114" s="65" customFormat="1" ht="23.25" customHeight="1" spans="1:19">
      <c r="A114" s="182"/>
      <c r="B114" s="155" t="s">
        <v>103</v>
      </c>
      <c r="C114" s="156">
        <v>0</v>
      </c>
      <c r="D114" s="156">
        <v>0</v>
      </c>
      <c r="E114" s="156">
        <v>1</v>
      </c>
      <c r="F114" s="156">
        <v>0</v>
      </c>
      <c r="G114" s="156">
        <v>1</v>
      </c>
      <c r="H114" s="156">
        <v>0</v>
      </c>
      <c r="I114" s="156">
        <v>0</v>
      </c>
      <c r="J114" s="175">
        <v>1</v>
      </c>
      <c r="K114" s="156">
        <v>2</v>
      </c>
      <c r="L114" s="171">
        <v>0</v>
      </c>
      <c r="M114" s="156">
        <v>0</v>
      </c>
      <c r="N114" s="175">
        <v>1</v>
      </c>
      <c r="O114" s="198">
        <f t="shared" si="11"/>
        <v>6</v>
      </c>
      <c r="P114" s="172"/>
      <c r="Q114" s="172"/>
      <c r="R114" s="172"/>
      <c r="S114" s="112"/>
    </row>
    <row r="115" s="65" customFormat="1" ht="23.25" customHeight="1" spans="1:19">
      <c r="A115" s="182"/>
      <c r="B115" s="155" t="s">
        <v>113</v>
      </c>
      <c r="C115" s="156">
        <v>0</v>
      </c>
      <c r="D115" s="156">
        <v>0</v>
      </c>
      <c r="E115" s="156">
        <v>0</v>
      </c>
      <c r="F115" s="156">
        <v>1</v>
      </c>
      <c r="G115" s="156">
        <v>0</v>
      </c>
      <c r="H115" s="156">
        <v>0</v>
      </c>
      <c r="I115" s="156">
        <v>0</v>
      </c>
      <c r="J115" s="175">
        <v>0</v>
      </c>
      <c r="K115" s="156">
        <v>0</v>
      </c>
      <c r="L115" s="171">
        <v>0</v>
      </c>
      <c r="M115" s="156">
        <v>0</v>
      </c>
      <c r="N115" s="175">
        <v>0</v>
      </c>
      <c r="O115" s="198">
        <f t="shared" si="11"/>
        <v>1</v>
      </c>
      <c r="P115" s="172"/>
      <c r="Q115" s="172"/>
      <c r="R115" s="172"/>
      <c r="S115" s="112"/>
    </row>
    <row r="116" s="65" customFormat="1" ht="23.25" customHeight="1" spans="1:19">
      <c r="A116" s="182"/>
      <c r="B116" s="155" t="s">
        <v>17</v>
      </c>
      <c r="C116" s="156">
        <v>0</v>
      </c>
      <c r="D116" s="156">
        <v>1</v>
      </c>
      <c r="E116" s="156">
        <v>1</v>
      </c>
      <c r="F116" s="156">
        <v>3</v>
      </c>
      <c r="G116" s="156">
        <v>2</v>
      </c>
      <c r="H116" s="156">
        <v>1</v>
      </c>
      <c r="I116" s="156">
        <v>2</v>
      </c>
      <c r="J116" s="175">
        <v>2</v>
      </c>
      <c r="K116" s="156">
        <v>0</v>
      </c>
      <c r="L116" s="171">
        <v>0</v>
      </c>
      <c r="M116" s="156">
        <v>3</v>
      </c>
      <c r="N116" s="175">
        <v>0</v>
      </c>
      <c r="O116" s="198">
        <f t="shared" si="11"/>
        <v>15</v>
      </c>
      <c r="P116" s="172"/>
      <c r="Q116" s="172"/>
      <c r="R116" s="172"/>
      <c r="S116" s="112"/>
    </row>
    <row r="117" s="65" customFormat="1" ht="23.25" customHeight="1" spans="1:19">
      <c r="A117" s="182"/>
      <c r="B117" s="155" t="s">
        <v>26</v>
      </c>
      <c r="C117" s="156">
        <v>0</v>
      </c>
      <c r="D117" s="156">
        <v>2</v>
      </c>
      <c r="E117" s="156">
        <v>1</v>
      </c>
      <c r="F117" s="156">
        <v>0</v>
      </c>
      <c r="G117" s="156">
        <v>0</v>
      </c>
      <c r="H117" s="156">
        <v>0</v>
      </c>
      <c r="I117" s="156">
        <v>0</v>
      </c>
      <c r="J117" s="175">
        <v>0</v>
      </c>
      <c r="K117" s="156">
        <v>1</v>
      </c>
      <c r="L117" s="171">
        <v>0</v>
      </c>
      <c r="M117" s="156">
        <v>1</v>
      </c>
      <c r="N117" s="175">
        <v>0</v>
      </c>
      <c r="O117" s="198">
        <f t="shared" si="11"/>
        <v>5</v>
      </c>
      <c r="P117" s="172"/>
      <c r="Q117" s="172"/>
      <c r="R117" s="172"/>
      <c r="S117" s="112"/>
    </row>
    <row r="118" s="65" customFormat="1" ht="23.25" customHeight="1" spans="1:19">
      <c r="A118" s="182"/>
      <c r="B118" s="155" t="s">
        <v>22</v>
      </c>
      <c r="C118" s="156">
        <v>0</v>
      </c>
      <c r="D118" s="156">
        <v>0</v>
      </c>
      <c r="E118" s="156">
        <v>1</v>
      </c>
      <c r="F118" s="156">
        <v>1</v>
      </c>
      <c r="G118" s="156">
        <v>2</v>
      </c>
      <c r="H118" s="156">
        <v>2</v>
      </c>
      <c r="I118" s="156">
        <v>1</v>
      </c>
      <c r="J118" s="175">
        <v>1</v>
      </c>
      <c r="K118" s="156">
        <v>1</v>
      </c>
      <c r="L118" s="171">
        <v>1</v>
      </c>
      <c r="M118" s="156">
        <v>1</v>
      </c>
      <c r="N118" s="175">
        <v>0</v>
      </c>
      <c r="O118" s="198">
        <f t="shared" si="11"/>
        <v>11</v>
      </c>
      <c r="P118" s="87"/>
      <c r="Q118" s="87"/>
      <c r="R118" s="87"/>
      <c r="S118" s="112"/>
    </row>
    <row r="119" s="65" customFormat="1" ht="23.25" customHeight="1" spans="1:19">
      <c r="A119" s="182"/>
      <c r="B119" s="157" t="s">
        <v>50</v>
      </c>
      <c r="C119" s="158">
        <v>0</v>
      </c>
      <c r="D119" s="158">
        <v>2</v>
      </c>
      <c r="E119" s="158">
        <v>3</v>
      </c>
      <c r="F119" s="158">
        <v>1</v>
      </c>
      <c r="G119" s="158">
        <v>0</v>
      </c>
      <c r="H119" s="158">
        <v>2</v>
      </c>
      <c r="I119" s="158">
        <v>1</v>
      </c>
      <c r="J119" s="158">
        <v>1</v>
      </c>
      <c r="K119" s="156">
        <v>0</v>
      </c>
      <c r="L119" s="171">
        <v>0</v>
      </c>
      <c r="M119" s="156">
        <v>1</v>
      </c>
      <c r="N119" s="175">
        <v>2</v>
      </c>
      <c r="O119" s="198">
        <f t="shared" si="11"/>
        <v>13</v>
      </c>
      <c r="P119" s="39"/>
      <c r="Q119" s="39"/>
      <c r="R119" s="39"/>
      <c r="S119" s="112"/>
    </row>
    <row r="120" s="65" customFormat="1" ht="23.25" customHeight="1" spans="1:19">
      <c r="A120" s="182"/>
      <c r="B120" s="187" t="s">
        <v>6</v>
      </c>
      <c r="C120" s="160">
        <f>SUM(C108:C119)</f>
        <v>6</v>
      </c>
      <c r="D120" s="160">
        <f t="shared" ref="D120:H120" si="12">SUM(D108:D119)</f>
        <v>8</v>
      </c>
      <c r="E120" s="160">
        <f t="shared" si="12"/>
        <v>9</v>
      </c>
      <c r="F120" s="160">
        <f t="shared" si="12"/>
        <v>16</v>
      </c>
      <c r="G120" s="160">
        <f t="shared" si="12"/>
        <v>9</v>
      </c>
      <c r="H120" s="160">
        <f t="shared" si="12"/>
        <v>11</v>
      </c>
      <c r="I120" s="160">
        <f t="shared" ref="I120:O120" si="13">SUM(I108:I119)</f>
        <v>7</v>
      </c>
      <c r="J120" s="160">
        <f t="shared" si="13"/>
        <v>6</v>
      </c>
      <c r="K120" s="160">
        <f t="shared" si="13"/>
        <v>6</v>
      </c>
      <c r="L120" s="160">
        <f t="shared" si="13"/>
        <v>2</v>
      </c>
      <c r="M120" s="160">
        <f t="shared" si="13"/>
        <v>9</v>
      </c>
      <c r="N120" s="160">
        <f t="shared" si="13"/>
        <v>8</v>
      </c>
      <c r="O120" s="180">
        <f t="shared" si="13"/>
        <v>97</v>
      </c>
      <c r="P120" s="39"/>
      <c r="Q120" s="39"/>
      <c r="R120" s="39"/>
      <c r="S120" s="112"/>
    </row>
    <row r="121" s="65" customFormat="1" ht="23.25" customHeight="1" spans="1:19">
      <c r="A121"/>
      <c r="B121" s="35" t="s">
        <v>722</v>
      </c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99"/>
      <c r="P121" s="39"/>
      <c r="Q121" s="39"/>
      <c r="R121" s="39"/>
      <c r="S121" s="112"/>
    </row>
    <row r="122" s="65" customFormat="1" ht="23.25" customHeight="1" spans="1:19">
      <c r="A12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45"/>
      <c r="P122" s="170"/>
      <c r="Q122" s="170"/>
      <c r="R122" s="170"/>
      <c r="S122" s="112"/>
    </row>
    <row r="123" s="65" customFormat="1" ht="23.25" customHeight="1" spans="1:19">
      <c r="A123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82"/>
      <c r="P123" s="172"/>
      <c r="Q123" s="172"/>
      <c r="R123" s="172"/>
      <c r="S123" s="112"/>
    </row>
    <row r="124" s="65" customFormat="1" ht="23.25" customHeight="1" spans="1:19">
      <c r="A124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171"/>
      <c r="P124" s="172"/>
      <c r="Q124" s="172"/>
      <c r="R124" s="172"/>
      <c r="S124" s="112"/>
    </row>
    <row r="125" s="65" customFormat="1" ht="23.25" customHeight="1" spans="1:19">
      <c r="A125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171"/>
      <c r="P125" s="172"/>
      <c r="Q125" s="172"/>
      <c r="R125" s="172"/>
      <c r="S125" s="112"/>
    </row>
    <row r="126" s="65" customFormat="1" ht="23.25" customHeight="1" spans="1:19">
      <c r="A12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171"/>
      <c r="P126" s="172"/>
      <c r="Q126" s="172"/>
      <c r="R126" s="172"/>
      <c r="S126" s="112"/>
    </row>
    <row r="127" s="65" customFormat="1" ht="23.25" customHeight="1" spans="1:19">
      <c r="A12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171"/>
      <c r="P127" s="172"/>
      <c r="Q127" s="172"/>
      <c r="R127" s="172"/>
      <c r="S127" s="112"/>
    </row>
    <row r="128" s="65" customFormat="1" ht="23.25" customHeight="1" spans="1:19">
      <c r="A128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171"/>
      <c r="P128" s="172"/>
      <c r="Q128" s="172"/>
      <c r="R128" s="172"/>
      <c r="S128" s="112"/>
    </row>
    <row r="129" s="65" customFormat="1" ht="23.25" customHeight="1" spans="1:19">
      <c r="A129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171"/>
      <c r="P129" s="172"/>
      <c r="Q129" s="172"/>
      <c r="R129" s="172"/>
      <c r="S129" s="112"/>
    </row>
    <row r="130" s="65" customFormat="1" ht="23.25" customHeight="1" spans="1:19">
      <c r="A130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171"/>
      <c r="P130" s="172"/>
      <c r="Q130" s="172"/>
      <c r="R130" s="172"/>
      <c r="S130" s="112"/>
    </row>
    <row r="131" s="65" customFormat="1" ht="23.25" customHeight="1" spans="1:19">
      <c r="A131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171"/>
      <c r="P131" s="172"/>
      <c r="Q131" s="172"/>
      <c r="R131" s="172"/>
      <c r="S131" s="112"/>
    </row>
    <row r="132" s="65" customFormat="1" ht="23.25" customHeight="1" spans="1:19">
      <c r="A13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171"/>
      <c r="P132" s="172"/>
      <c r="Q132" s="172"/>
      <c r="R132" s="172"/>
      <c r="S132" s="112"/>
    </row>
    <row r="133" s="65" customFormat="1" ht="23.25" customHeight="1" spans="1:19">
      <c r="A133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171"/>
      <c r="P133" s="172"/>
      <c r="Q133" s="172"/>
      <c r="R133" s="172"/>
      <c r="S133" s="112"/>
    </row>
    <row r="134" s="65" customFormat="1" ht="23.25" customHeight="1" spans="1:19">
      <c r="A134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171"/>
      <c r="P134" s="172"/>
      <c r="Q134" s="172"/>
      <c r="R134" s="172"/>
      <c r="S134" s="112"/>
    </row>
    <row r="135" s="65" customFormat="1" ht="23.25" customHeight="1" spans="1:19">
      <c r="A135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171"/>
      <c r="P135" s="172"/>
      <c r="Q135" s="172"/>
      <c r="R135" s="172"/>
      <c r="S135" s="112"/>
    </row>
    <row r="136" s="65" customFormat="1" ht="23.25" customHeight="1" spans="1:19">
      <c r="A13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171"/>
      <c r="P136" s="172"/>
      <c r="Q136" s="172"/>
      <c r="R136" s="172"/>
      <c r="S136" s="112"/>
    </row>
    <row r="137" s="65" customFormat="1" ht="23.25" customHeight="1" spans="1:19">
      <c r="A137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204"/>
      <c r="P137" s="110"/>
      <c r="Q137" s="110"/>
      <c r="R137" s="110"/>
      <c r="S137" s="112"/>
    </row>
    <row r="138" s="65" customFormat="1" ht="23.25" customHeight="1" spans="1:19">
      <c r="A138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204"/>
      <c r="P138" s="110"/>
      <c r="Q138" s="110"/>
      <c r="R138" s="110"/>
      <c r="S138" s="112"/>
    </row>
    <row r="139" s="65" customFormat="1" ht="23.25" customHeight="1" spans="1:19">
      <c r="A139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204"/>
      <c r="P139" s="110"/>
      <c r="Q139" s="110"/>
      <c r="R139" s="110"/>
      <c r="S139" s="112"/>
    </row>
    <row r="140" s="65" customFormat="1" ht="23.25" customHeight="1" spans="1:19">
      <c r="A140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204"/>
      <c r="P140" s="110"/>
      <c r="Q140" s="110"/>
      <c r="R140" s="110"/>
      <c r="S140" s="112"/>
    </row>
    <row r="141" s="65" customFormat="1" ht="23.25" customHeight="1" spans="1:19">
      <c r="A141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204"/>
      <c r="P141" s="110"/>
      <c r="Q141" s="110"/>
      <c r="R141" s="110"/>
      <c r="S141" s="112"/>
    </row>
    <row r="142" s="65" customFormat="1" ht="23.25" customHeight="1" spans="1:19">
      <c r="A14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204"/>
      <c r="P142" s="110"/>
      <c r="Q142" s="110"/>
      <c r="R142" s="110"/>
      <c r="S142" s="112"/>
    </row>
    <row r="143" s="65" customFormat="1" ht="23.25" customHeight="1" spans="1:19">
      <c r="A143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204"/>
      <c r="P143" s="110"/>
      <c r="Q143" s="110"/>
      <c r="R143" s="110"/>
      <c r="S143" s="112"/>
    </row>
    <row r="144" s="65" customFormat="1" ht="23.25" customHeight="1" spans="1:19">
      <c r="A144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204"/>
      <c r="P144" s="110"/>
      <c r="Q144" s="110"/>
      <c r="R144" s="110"/>
      <c r="S144" s="112"/>
    </row>
    <row r="145" s="65" customFormat="1" ht="23.25" customHeight="1" spans="1:19">
      <c r="A145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204"/>
      <c r="P145" s="110"/>
      <c r="Q145" s="110"/>
      <c r="R145" s="110"/>
      <c r="S145" s="112"/>
    </row>
    <row r="146" s="65" customFormat="1" ht="23.25" customHeight="1" spans="1:19">
      <c r="A146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88"/>
      <c r="P146" s="88"/>
      <c r="Q146" s="88"/>
      <c r="R146" s="88"/>
      <c r="S146" s="112"/>
    </row>
    <row r="147" s="65" customFormat="1" ht="23.25" customHeight="1" spans="1:19">
      <c r="A147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112"/>
      <c r="P147" s="112"/>
      <c r="Q147" s="112"/>
      <c r="R147" s="112"/>
      <c r="S147" s="112"/>
    </row>
    <row r="148" s="65" customFormat="1" ht="23.25" customHeight="1" spans="1:19">
      <c r="A148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112"/>
      <c r="P148" s="112"/>
      <c r="Q148" s="112"/>
      <c r="R148" s="112"/>
      <c r="S148" s="112"/>
    </row>
    <row r="149" s="65" customFormat="1" ht="23.25" customHeight="1" spans="1:19">
      <c r="A149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112"/>
      <c r="P149" s="112"/>
      <c r="Q149" s="112"/>
      <c r="R149" s="112"/>
      <c r="S149" s="112"/>
    </row>
    <row r="150" s="65" customFormat="1" ht="23.25" customHeight="1" spans="1:19">
      <c r="A150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73"/>
      <c r="P150" s="108"/>
      <c r="Q150" s="108"/>
      <c r="R150" s="108"/>
      <c r="S150" s="112"/>
    </row>
    <row r="151" s="65" customFormat="1" ht="23.25" customHeight="1" spans="1:19">
      <c r="A151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83"/>
      <c r="P151" s="110"/>
      <c r="Q151" s="110"/>
      <c r="R151" s="110"/>
      <c r="S151" s="112"/>
    </row>
    <row r="152" s="65" customFormat="1" ht="23.25" customHeight="1" spans="1:19">
      <c r="A15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83"/>
      <c r="P152" s="110"/>
      <c r="Q152" s="110"/>
      <c r="R152" s="110"/>
      <c r="S152" s="112"/>
    </row>
    <row r="153" s="65" customFormat="1" ht="23.25" customHeight="1" spans="1:19">
      <c r="A153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83"/>
      <c r="P153" s="110"/>
      <c r="Q153" s="110"/>
      <c r="R153" s="110"/>
      <c r="S153" s="112"/>
    </row>
    <row r="154" s="65" customFormat="1" ht="23.25" customHeight="1" spans="1:19">
      <c r="A154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83"/>
      <c r="P154" s="110"/>
      <c r="Q154" s="110"/>
      <c r="R154" s="110"/>
      <c r="S154" s="112"/>
    </row>
    <row r="155" s="65" customFormat="1" ht="23.25" customHeight="1" spans="1:19">
      <c r="A155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83"/>
      <c r="P155" s="110"/>
      <c r="Q155" s="110"/>
      <c r="R155" s="110"/>
      <c r="S155" s="112"/>
    </row>
    <row r="156" s="65" customFormat="1" ht="23.25" customHeight="1" spans="1:19">
      <c r="A156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83"/>
      <c r="P156" s="110"/>
      <c r="Q156" s="110"/>
      <c r="R156" s="110"/>
      <c r="S156" s="112"/>
    </row>
    <row r="157" s="65" customFormat="1" ht="23.25" customHeight="1" spans="1:19">
      <c r="A157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83"/>
      <c r="P157" s="110"/>
      <c r="Q157" s="110"/>
      <c r="R157" s="110"/>
      <c r="S157" s="112"/>
    </row>
    <row r="158" s="65" customFormat="1" ht="23.25" customHeight="1" spans="1:19">
      <c r="A158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83"/>
      <c r="P158" s="110"/>
      <c r="Q158" s="110"/>
      <c r="R158" s="110"/>
      <c r="S158" s="112"/>
    </row>
    <row r="159" s="65" customFormat="1" ht="23.25" customHeight="1" spans="1:19">
      <c r="A159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83"/>
      <c r="P159" s="110"/>
      <c r="Q159" s="110"/>
      <c r="R159" s="110"/>
      <c r="S159" s="112"/>
    </row>
    <row r="160" s="65" customFormat="1" ht="23.25" customHeight="1" spans="1:19">
      <c r="A160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83"/>
      <c r="P160" s="110"/>
      <c r="Q160" s="110"/>
      <c r="R160" s="110"/>
      <c r="S160" s="112"/>
    </row>
    <row r="161" s="65" customFormat="1" ht="23.25" customHeight="1" spans="1:19">
      <c r="A161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83"/>
      <c r="P161" s="110"/>
      <c r="Q161" s="110"/>
      <c r="R161" s="110"/>
      <c r="S161" s="112"/>
    </row>
    <row r="162" s="65" customFormat="1" ht="23.25" customHeight="1" spans="1:19">
      <c r="A16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83"/>
      <c r="P162" s="110"/>
      <c r="Q162" s="110"/>
      <c r="R162" s="110"/>
      <c r="S162" s="112"/>
    </row>
    <row r="163" s="65" customFormat="1" ht="23.25" customHeight="1" spans="1:19">
      <c r="A163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83"/>
      <c r="P163" s="110"/>
      <c r="Q163" s="110"/>
      <c r="R163" s="110"/>
      <c r="S163" s="112"/>
    </row>
    <row r="164" s="65" customFormat="1" ht="23.25" customHeight="1" spans="1:19">
      <c r="A164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83"/>
      <c r="P164" s="110"/>
      <c r="Q164" s="110"/>
      <c r="R164" s="110"/>
      <c r="S164" s="112"/>
    </row>
    <row r="165" s="65" customFormat="1" ht="23.25" customHeight="1" spans="1:19">
      <c r="A165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83"/>
      <c r="P165" s="110"/>
      <c r="Q165" s="110"/>
      <c r="R165" s="110"/>
      <c r="S165" s="112"/>
    </row>
    <row r="166" s="65" customFormat="1" ht="23.25" customHeight="1" spans="1:19">
      <c r="A166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83"/>
      <c r="P166" s="110"/>
      <c r="Q166" s="110"/>
      <c r="R166" s="110"/>
      <c r="S166" s="112"/>
    </row>
    <row r="167" s="65" customFormat="1" ht="23.25" customHeight="1" spans="1:19">
      <c r="A167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83"/>
      <c r="P167" s="110"/>
      <c r="Q167" s="110"/>
      <c r="R167" s="110"/>
      <c r="S167" s="112"/>
    </row>
    <row r="168" s="65" customFormat="1" ht="23.25" customHeight="1" spans="1:19">
      <c r="A168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83"/>
      <c r="P168" s="110"/>
      <c r="Q168" s="110"/>
      <c r="R168" s="110"/>
      <c r="S168" s="112"/>
    </row>
    <row r="169" s="65" customFormat="1" ht="23.25" customHeight="1" spans="1:19">
      <c r="A169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83"/>
      <c r="P169" s="110"/>
      <c r="Q169" s="110"/>
      <c r="R169" s="110"/>
      <c r="S169" s="112"/>
    </row>
    <row r="170" s="65" customFormat="1" ht="23.25" customHeight="1" spans="1:19">
      <c r="A170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83"/>
      <c r="P170" s="110"/>
      <c r="Q170" s="110"/>
      <c r="R170" s="110"/>
      <c r="S170" s="112"/>
    </row>
    <row r="171" s="65" customFormat="1" ht="23.25" customHeight="1" spans="1:19">
      <c r="A171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83"/>
      <c r="P171" s="110"/>
      <c r="Q171" s="110"/>
      <c r="R171" s="110"/>
      <c r="S171" s="112"/>
    </row>
    <row r="172" s="65" customFormat="1" ht="23.25" customHeight="1" spans="1:19">
      <c r="A17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83"/>
      <c r="P172" s="110"/>
      <c r="Q172" s="110"/>
      <c r="R172" s="110"/>
      <c r="S172" s="112"/>
    </row>
    <row r="173" s="65" customFormat="1" ht="23.25" customHeight="1" spans="1:19">
      <c r="A173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83"/>
      <c r="P173" s="110"/>
      <c r="Q173" s="110"/>
      <c r="R173" s="110"/>
      <c r="S173" s="112"/>
    </row>
    <row r="174" s="65" customFormat="1" ht="23.25" customHeight="1" spans="1:19">
      <c r="A174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83"/>
      <c r="P174" s="110"/>
      <c r="Q174" s="110"/>
      <c r="R174" s="110"/>
      <c r="S174" s="112"/>
    </row>
    <row r="175" s="65" customFormat="1" ht="23.25" customHeight="1" spans="1:19">
      <c r="A175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83"/>
      <c r="P175" s="110"/>
      <c r="Q175" s="110"/>
      <c r="R175" s="110"/>
      <c r="S175" s="112"/>
    </row>
    <row r="176" s="65" customFormat="1" ht="23.25" customHeight="1" spans="1:19">
      <c r="A176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88"/>
      <c r="P176" s="88"/>
      <c r="Q176" s="88"/>
      <c r="R176" s="88"/>
      <c r="S176" s="112"/>
    </row>
    <row r="177" s="65" customFormat="1" ht="23.25" customHeight="1" spans="1:19">
      <c r="A177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112"/>
      <c r="P177" s="112"/>
      <c r="Q177" s="112"/>
      <c r="R177" s="112"/>
      <c r="S177" s="112"/>
    </row>
    <row r="178" s="65" customFormat="1" ht="23.25" customHeight="1" spans="1:19">
      <c r="A178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112"/>
      <c r="P178" s="112"/>
      <c r="Q178" s="112"/>
      <c r="R178" s="112"/>
      <c r="S178" s="112"/>
    </row>
    <row r="179" s="65" customFormat="1" ht="23.25" customHeight="1" spans="1:19">
      <c r="A179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112"/>
      <c r="P179" s="112"/>
      <c r="Q179" s="112"/>
      <c r="R179" s="112"/>
      <c r="S179" s="112"/>
    </row>
    <row r="180" s="65" customFormat="1" ht="23.25" customHeight="1" spans="1:19">
      <c r="A180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112"/>
      <c r="P180" s="112"/>
      <c r="Q180" s="112"/>
      <c r="R180" s="112"/>
      <c r="S180" s="112"/>
    </row>
    <row r="181" s="65" customFormat="1" ht="23.25" customHeight="1" spans="1:19">
      <c r="A18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112"/>
      <c r="P181" s="112"/>
      <c r="Q181" s="112"/>
      <c r="R181" s="112"/>
      <c r="S181" s="112"/>
    </row>
    <row r="182" s="65" customFormat="1" ht="23.25" customHeight="1" spans="1:19">
      <c r="A18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112"/>
      <c r="P182" s="112"/>
      <c r="Q182" s="112"/>
      <c r="R182" s="112"/>
      <c r="S182" s="112"/>
    </row>
    <row r="183" s="65" customFormat="1" ht="23.25" customHeight="1" spans="1:19">
      <c r="A183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112"/>
      <c r="P183" s="112"/>
      <c r="Q183" s="112"/>
      <c r="R183" s="112"/>
      <c r="S183" s="112"/>
    </row>
    <row r="184" s="65" customFormat="1" ht="23.25" customHeight="1" spans="1:19">
      <c r="A184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112"/>
      <c r="P184" s="112"/>
      <c r="Q184" s="112"/>
      <c r="R184" s="112"/>
      <c r="S184" s="112"/>
    </row>
    <row r="185" s="65" customFormat="1" ht="23.25" customHeight="1" spans="1:19">
      <c r="A185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112"/>
      <c r="P185" s="112"/>
      <c r="Q185" s="112"/>
      <c r="R185" s="112"/>
      <c r="S185" s="112"/>
    </row>
    <row r="186" s="65" customFormat="1" ht="23.25" customHeight="1" spans="1:19">
      <c r="A186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112"/>
      <c r="P186" s="112"/>
      <c r="Q186" s="112"/>
      <c r="R186" s="112"/>
      <c r="S186" s="112"/>
    </row>
    <row r="187" s="65" customFormat="1" ht="23.25" customHeight="1" spans="1:19">
      <c r="A187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112"/>
      <c r="P187" s="112"/>
      <c r="Q187" s="112"/>
      <c r="R187" s="112"/>
      <c r="S187" s="112"/>
    </row>
    <row r="188" s="65" customFormat="1" ht="23.25" customHeight="1" spans="1:19">
      <c r="A188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112"/>
      <c r="P188" s="112"/>
      <c r="Q188" s="112"/>
      <c r="R188" s="112"/>
      <c r="S188" s="112"/>
    </row>
    <row r="189" s="65" customFormat="1" ht="23.25" customHeight="1" spans="1:19">
      <c r="A189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112"/>
      <c r="P189" s="112"/>
      <c r="Q189" s="112"/>
      <c r="R189" s="112"/>
      <c r="S189" s="112"/>
    </row>
    <row r="190" s="65" customFormat="1" ht="23.25" customHeight="1" spans="1:19">
      <c r="A190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112"/>
      <c r="P190" s="112"/>
      <c r="Q190" s="112"/>
      <c r="R190" s="112"/>
      <c r="S190" s="112"/>
    </row>
    <row r="191" s="65" customFormat="1" ht="23.25" customHeight="1" spans="1:19">
      <c r="A191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112"/>
      <c r="P191" s="112"/>
      <c r="Q191" s="112"/>
      <c r="R191" s="112"/>
      <c r="S191" s="112"/>
    </row>
    <row r="192" s="65" customFormat="1" ht="23.25" customHeight="1" spans="1:19">
      <c r="A1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112"/>
      <c r="P192" s="112"/>
      <c r="Q192" s="112"/>
      <c r="R192" s="112"/>
      <c r="S192" s="112"/>
    </row>
    <row r="193" s="65" customFormat="1" ht="23.25" customHeight="1" spans="1:19">
      <c r="A193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112"/>
      <c r="P193" s="112"/>
      <c r="Q193" s="112"/>
      <c r="R193" s="112"/>
      <c r="S193" s="112"/>
    </row>
    <row r="194" s="65" customFormat="1" ht="23.25" customHeight="1" spans="1:19">
      <c r="A194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112"/>
      <c r="P194" s="112"/>
      <c r="Q194" s="112"/>
      <c r="R194" s="112"/>
      <c r="S194" s="112"/>
    </row>
    <row r="195" s="65" customFormat="1" ht="23.25" customHeight="1" spans="1:19">
      <c r="A195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112"/>
      <c r="P195" s="112"/>
      <c r="Q195" s="112"/>
      <c r="R195" s="112"/>
      <c r="S195" s="112"/>
    </row>
    <row r="196" s="65" customFormat="1" ht="23.25" customHeight="1" spans="1:19">
      <c r="A196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112"/>
      <c r="P196" s="112"/>
      <c r="Q196" s="112"/>
      <c r="R196" s="112"/>
      <c r="S196" s="112"/>
    </row>
    <row r="197" s="65" customFormat="1" ht="23.25" customHeight="1" spans="1:19">
      <c r="A197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112"/>
      <c r="P197" s="112"/>
      <c r="Q197" s="112"/>
      <c r="R197" s="112"/>
      <c r="S197" s="112"/>
    </row>
    <row r="198" s="65" customFormat="1" ht="23.25" customHeight="1" spans="1:19">
      <c r="A198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112"/>
      <c r="P198" s="112"/>
      <c r="Q198" s="112"/>
      <c r="R198" s="112"/>
      <c r="S198" s="112"/>
    </row>
    <row r="199" s="65" customFormat="1" ht="23.25" customHeight="1" spans="1:19">
      <c r="A199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112"/>
      <c r="P199" s="112"/>
      <c r="Q199" s="112"/>
      <c r="R199" s="112"/>
      <c r="S199" s="112"/>
    </row>
    <row r="200" s="65" customFormat="1" ht="23.25" customHeight="1" spans="1:19">
      <c r="A200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112"/>
      <c r="P200" s="112"/>
      <c r="Q200" s="112"/>
      <c r="R200" s="112"/>
      <c r="S200" s="112"/>
    </row>
    <row r="201" s="65" customFormat="1" ht="23.25" customHeight="1" spans="1:19">
      <c r="A201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112"/>
      <c r="P201" s="112"/>
      <c r="Q201" s="112"/>
      <c r="R201" s="112"/>
      <c r="S201" s="112"/>
    </row>
    <row r="202" s="65" customFormat="1" ht="23.25" customHeight="1" spans="1:19">
      <c r="A20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112"/>
      <c r="P202" s="112"/>
      <c r="Q202" s="112"/>
      <c r="R202" s="112"/>
      <c r="S202" s="112"/>
    </row>
    <row r="203" s="65" customFormat="1" ht="23.25" customHeight="1" spans="1:19">
      <c r="A203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112"/>
      <c r="P203" s="112"/>
      <c r="Q203" s="112"/>
      <c r="R203" s="112"/>
      <c r="S203" s="112"/>
    </row>
    <row r="204" s="65" customFormat="1" ht="23.25" customHeight="1" spans="1:19">
      <c r="A204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112"/>
      <c r="P204" s="112"/>
      <c r="Q204" s="112"/>
      <c r="R204" s="112"/>
      <c r="S204" s="112"/>
    </row>
    <row r="205" s="65" customFormat="1" ht="23.25" customHeight="1" spans="1:19">
      <c r="A205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112"/>
      <c r="P205" s="112"/>
      <c r="Q205" s="112"/>
      <c r="R205" s="112"/>
      <c r="S205" s="112"/>
    </row>
    <row r="206" s="65" customFormat="1" ht="23.25" customHeight="1" spans="1:19">
      <c r="A206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112"/>
      <c r="P206" s="112"/>
      <c r="Q206" s="112"/>
      <c r="R206" s="112"/>
      <c r="S206" s="112"/>
    </row>
    <row r="207" s="65" customFormat="1" ht="23.25" customHeight="1" spans="1:19">
      <c r="A207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112"/>
      <c r="P207" s="112"/>
      <c r="Q207" s="112"/>
      <c r="R207" s="112"/>
      <c r="S207" s="112"/>
    </row>
    <row r="208" s="65" customFormat="1" ht="23.25" customHeight="1" spans="1:19">
      <c r="A208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112"/>
      <c r="P208" s="112"/>
      <c r="Q208" s="112"/>
      <c r="R208" s="112"/>
      <c r="S208" s="112"/>
    </row>
    <row r="209" s="65" customFormat="1" ht="23.25" customHeight="1" spans="1:19">
      <c r="A209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112"/>
      <c r="P209" s="112"/>
      <c r="Q209" s="112"/>
      <c r="R209" s="112"/>
      <c r="S209" s="112"/>
    </row>
    <row r="210" s="65" customFormat="1" ht="23.25" customHeight="1" spans="1:19">
      <c r="A210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112"/>
      <c r="P210" s="112"/>
      <c r="Q210" s="112"/>
      <c r="R210" s="112"/>
      <c r="S210" s="112"/>
    </row>
    <row r="211" s="65" customFormat="1" ht="23.25" customHeight="1" spans="1:19">
      <c r="A211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112"/>
      <c r="P211" s="112"/>
      <c r="Q211" s="112"/>
      <c r="R211" s="112"/>
      <c r="S211" s="112"/>
    </row>
    <row r="212" s="65" customFormat="1" ht="23.25" customHeight="1" spans="1:19">
      <c r="A21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112"/>
      <c r="P212" s="112"/>
      <c r="Q212" s="112"/>
      <c r="R212" s="112"/>
      <c r="S212" s="112"/>
    </row>
    <row r="213" s="65" customFormat="1" ht="23.25" customHeight="1" spans="1:19">
      <c r="A213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112"/>
      <c r="P213" s="112"/>
      <c r="Q213" s="112"/>
      <c r="R213" s="112"/>
      <c r="S213" s="112"/>
    </row>
    <row r="214" s="65" customFormat="1" ht="23.25" customHeight="1" spans="1:19">
      <c r="A214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112"/>
      <c r="P214" s="112"/>
      <c r="Q214" s="112"/>
      <c r="R214" s="112"/>
      <c r="S214" s="112"/>
    </row>
    <row r="215" s="65" customFormat="1" ht="23.25" customHeight="1" spans="1:19">
      <c r="A215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112"/>
      <c r="P215" s="112"/>
      <c r="Q215" s="112"/>
      <c r="R215" s="112"/>
      <c r="S215" s="112"/>
    </row>
    <row r="216" s="65" customFormat="1" ht="23.25" customHeight="1" spans="1:19">
      <c r="A216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112"/>
      <c r="P216" s="112"/>
      <c r="Q216" s="112"/>
      <c r="R216" s="112"/>
      <c r="S216" s="112"/>
    </row>
    <row r="217" s="65" customFormat="1" ht="23.25" customHeight="1" spans="1:19">
      <c r="A217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112"/>
      <c r="P217" s="112"/>
      <c r="Q217" s="112"/>
      <c r="R217" s="112"/>
      <c r="S217" s="112"/>
    </row>
    <row r="218" s="65" customFormat="1" ht="23.25" customHeight="1" spans="1:19">
      <c r="A218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112"/>
      <c r="P218" s="112"/>
      <c r="Q218" s="112"/>
      <c r="R218" s="112"/>
      <c r="S218" s="112"/>
    </row>
    <row r="219" s="65" customFormat="1" ht="23.25" customHeight="1" spans="1:19">
      <c r="A219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112"/>
      <c r="P219" s="112"/>
      <c r="Q219" s="112"/>
      <c r="R219" s="112"/>
      <c r="S219" s="112"/>
    </row>
    <row r="220" s="65" customFormat="1" ht="23.25" customHeight="1" spans="1:19">
      <c r="A220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112"/>
      <c r="P220" s="112"/>
      <c r="Q220" s="112"/>
      <c r="R220" s="112"/>
      <c r="S220" s="112"/>
    </row>
    <row r="221" s="65" customFormat="1" ht="23.25" customHeight="1" spans="1:19">
      <c r="A221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112"/>
      <c r="P221" s="112"/>
      <c r="Q221" s="112"/>
      <c r="R221" s="112"/>
      <c r="S221" s="112"/>
    </row>
    <row r="222" s="65" customFormat="1" ht="23.25" customHeight="1" spans="1:19">
      <c r="A22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112"/>
      <c r="P222" s="112"/>
      <c r="Q222" s="112"/>
      <c r="R222" s="112"/>
      <c r="S222" s="112"/>
    </row>
    <row r="223" s="65" customFormat="1" ht="23.25" customHeight="1" spans="1:19">
      <c r="A223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112"/>
      <c r="P223" s="112"/>
      <c r="Q223" s="112"/>
      <c r="R223" s="112"/>
      <c r="S223" s="112"/>
    </row>
    <row r="224" s="65" customFormat="1" ht="23.25" customHeight="1" spans="1:19">
      <c r="A224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112"/>
      <c r="P224" s="112"/>
      <c r="Q224" s="112"/>
      <c r="R224" s="112"/>
      <c r="S224" s="112"/>
    </row>
    <row r="225" s="65" customFormat="1" ht="23.25" customHeight="1" spans="1:19">
      <c r="A225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112"/>
      <c r="P225" s="112"/>
      <c r="Q225" s="112"/>
      <c r="R225" s="112"/>
      <c r="S225" s="112"/>
    </row>
    <row r="226" s="65" customFormat="1" ht="23.25" customHeight="1" spans="1:19">
      <c r="A226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112"/>
      <c r="P226" s="112"/>
      <c r="Q226" s="112"/>
      <c r="R226" s="112"/>
      <c r="S226" s="112"/>
    </row>
    <row r="227" s="65" customFormat="1" ht="23.25" customHeight="1" spans="1:19">
      <c r="A227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112"/>
      <c r="P227" s="112"/>
      <c r="Q227" s="112"/>
      <c r="R227" s="112"/>
      <c r="S227" s="112"/>
    </row>
    <row r="228" s="65" customFormat="1" ht="23.25" customHeight="1" spans="1:19">
      <c r="A228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112"/>
      <c r="P228" s="112"/>
      <c r="Q228" s="112"/>
      <c r="R228" s="112"/>
      <c r="S228" s="112"/>
    </row>
    <row r="229" s="65" customFormat="1" ht="23.25" customHeight="1" spans="1:19">
      <c r="A229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112"/>
      <c r="P229" s="112"/>
      <c r="Q229" s="112"/>
      <c r="R229" s="112"/>
      <c r="S229" s="112"/>
    </row>
    <row r="230" s="65" customFormat="1" ht="23.25" customHeight="1" spans="1:19">
      <c r="A230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112"/>
      <c r="P230" s="112"/>
      <c r="Q230" s="112"/>
      <c r="R230" s="112"/>
      <c r="S230" s="112"/>
    </row>
    <row r="231" s="65" customFormat="1" ht="23.25" customHeight="1" spans="1:19">
      <c r="A231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112"/>
      <c r="P231" s="112"/>
      <c r="Q231" s="112"/>
      <c r="R231" s="112"/>
      <c r="S231" s="112"/>
    </row>
    <row r="232" s="65" customFormat="1" ht="23.25" customHeight="1" spans="1:19">
      <c r="A23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112"/>
      <c r="P232" s="112"/>
      <c r="Q232" s="112"/>
      <c r="R232" s="112"/>
      <c r="S232" s="112"/>
    </row>
    <row r="233" s="65" customFormat="1" ht="23.25" customHeight="1" spans="1:19">
      <c r="A233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18"/>
      <c r="P233" s="18"/>
      <c r="Q233" s="18"/>
      <c r="R233" s="112"/>
      <c r="S233" s="112"/>
    </row>
    <row r="234" s="65" customFormat="1" ht="23.25" customHeight="1" spans="1:19">
      <c r="A234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18"/>
      <c r="P234" s="18"/>
      <c r="Q234" s="18"/>
      <c r="R234" s="112"/>
      <c r="S234" s="112"/>
    </row>
    <row r="235" s="65" customFormat="1" ht="23.25" customHeight="1" spans="1:19">
      <c r="A235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18"/>
      <c r="P235" s="18"/>
      <c r="Q235" s="18"/>
      <c r="R235" s="112"/>
      <c r="S235" s="112"/>
    </row>
    <row r="236" s="65" customFormat="1" ht="23.25" customHeight="1" spans="1:19">
      <c r="A236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18"/>
      <c r="P236" s="18"/>
      <c r="Q236" s="18"/>
      <c r="R236" s="112"/>
      <c r="S236" s="112"/>
    </row>
    <row r="237" s="65" customFormat="1" ht="23.25" customHeight="1" spans="1:19">
      <c r="A237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18"/>
      <c r="P237" s="18"/>
      <c r="Q237" s="18"/>
      <c r="R237" s="112"/>
      <c r="S237" s="112"/>
    </row>
    <row r="238" s="65" customFormat="1" ht="23.25" customHeight="1" spans="1:19">
      <c r="A238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18"/>
      <c r="P238" s="18"/>
      <c r="Q238" s="18"/>
      <c r="R238" s="112"/>
      <c r="S238" s="112"/>
    </row>
    <row r="239" s="65" customFormat="1" ht="23.25" customHeight="1" spans="1:19">
      <c r="A239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18"/>
      <c r="P239" s="18"/>
      <c r="Q239" s="18"/>
      <c r="R239" s="112"/>
      <c r="S239" s="112"/>
    </row>
    <row r="240" s="65" customFormat="1" ht="23.25" customHeight="1" spans="1:19">
      <c r="A240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18"/>
      <c r="P240" s="18"/>
      <c r="Q240" s="18"/>
      <c r="R240" s="112"/>
      <c r="S240" s="112"/>
    </row>
    <row r="241" s="65" customFormat="1" ht="23.25" customHeight="1" spans="1:19">
      <c r="A241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18"/>
      <c r="P241" s="18"/>
      <c r="Q241" s="18"/>
      <c r="R241" s="112"/>
      <c r="S241" s="112"/>
    </row>
    <row r="242" s="65" customFormat="1" ht="23.25" customHeight="1" spans="1:19">
      <c r="A24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18"/>
      <c r="P242" s="18"/>
      <c r="Q242" s="18"/>
      <c r="R242" s="112"/>
      <c r="S242" s="112"/>
    </row>
    <row r="243" s="65" customFormat="1" spans="1:19">
      <c r="A243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18"/>
      <c r="P243" s="18"/>
      <c r="Q243" s="18"/>
      <c r="R243" s="112"/>
      <c r="S243" s="112"/>
    </row>
    <row r="244" s="65" customFormat="1" spans="1:19">
      <c r="A244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18"/>
      <c r="P244" s="18"/>
      <c r="Q244" s="18"/>
      <c r="R244" s="112"/>
      <c r="S244" s="112"/>
    </row>
    <row r="245" s="65" customFormat="1" spans="1:19">
      <c r="A245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18"/>
      <c r="P245" s="18"/>
      <c r="Q245" s="18"/>
      <c r="R245" s="112"/>
      <c r="S245" s="112"/>
    </row>
    <row r="246" s="65" customFormat="1" spans="1:19">
      <c r="A246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18"/>
      <c r="P246" s="18"/>
      <c r="Q246" s="18"/>
      <c r="R246" s="112"/>
      <c r="S246" s="112"/>
    </row>
    <row r="247" s="65" customFormat="1" spans="1:19">
      <c r="A247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18"/>
      <c r="P247" s="18"/>
      <c r="Q247" s="18"/>
      <c r="R247" s="112"/>
      <c r="S247" s="112"/>
    </row>
    <row r="248" s="65" customFormat="1" spans="1:19">
      <c r="A248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18"/>
      <c r="P248" s="18"/>
      <c r="Q248" s="18"/>
      <c r="R248" s="112"/>
      <c r="S248" s="112"/>
    </row>
    <row r="249" s="65" customFormat="1" spans="1:19">
      <c r="A249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18"/>
      <c r="P249" s="18"/>
      <c r="Q249" s="18"/>
      <c r="R249" s="112"/>
      <c r="S249" s="112"/>
    </row>
    <row r="250" s="65" customFormat="1" spans="1:19">
      <c r="A250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18"/>
      <c r="P250" s="18"/>
      <c r="Q250" s="18"/>
      <c r="R250" s="112"/>
      <c r="S250" s="112"/>
    </row>
    <row r="251" s="65" customFormat="1" spans="1:19">
      <c r="A251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18"/>
      <c r="P251" s="18"/>
      <c r="Q251" s="18"/>
      <c r="R251" s="112"/>
      <c r="S251" s="112"/>
    </row>
    <row r="252" s="65" customFormat="1" spans="1:19">
      <c r="A25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18"/>
      <c r="P252" s="18"/>
      <c r="Q252" s="18"/>
      <c r="R252" s="112"/>
      <c r="S252" s="112"/>
    </row>
    <row r="253" s="65" customFormat="1" spans="1:19">
      <c r="A253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18"/>
      <c r="P253" s="18"/>
      <c r="Q253" s="18"/>
      <c r="R253" s="112"/>
      <c r="S253" s="112"/>
    </row>
    <row r="254" s="65" customFormat="1" spans="1:19">
      <c r="A254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18"/>
      <c r="P254" s="18"/>
      <c r="Q254" s="18"/>
      <c r="R254" s="112"/>
      <c r="S254" s="112"/>
    </row>
    <row r="255" s="65" customFormat="1" spans="1:19">
      <c r="A255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18"/>
      <c r="P255" s="18"/>
      <c r="Q255" s="18"/>
      <c r="R255" s="112"/>
      <c r="S255" s="112"/>
    </row>
    <row r="256" s="65" customFormat="1" spans="1:19">
      <c r="A256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18"/>
      <c r="P256" s="18"/>
      <c r="Q256" s="18"/>
      <c r="R256" s="112"/>
      <c r="S256" s="112"/>
    </row>
    <row r="257" s="65" customFormat="1" spans="1:19">
      <c r="A257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18"/>
      <c r="P257" s="18"/>
      <c r="Q257" s="18"/>
      <c r="R257" s="112"/>
      <c r="S257" s="112"/>
    </row>
    <row r="258" s="65" customFormat="1" spans="1:19">
      <c r="A258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18"/>
      <c r="P258" s="18"/>
      <c r="Q258" s="18"/>
      <c r="R258" s="112"/>
      <c r="S258" s="112"/>
    </row>
    <row r="259" s="65" customFormat="1" spans="1:19">
      <c r="A259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18"/>
      <c r="P259" s="18"/>
      <c r="Q259" s="18"/>
      <c r="R259" s="112"/>
      <c r="S259" s="112"/>
    </row>
    <row r="260" s="65" customFormat="1" spans="1:19">
      <c r="A260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18"/>
      <c r="P260" s="18"/>
      <c r="Q260" s="18"/>
      <c r="R260" s="112"/>
      <c r="S260" s="112"/>
    </row>
    <row r="261" s="65" customFormat="1" spans="1:19">
      <c r="A261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18"/>
      <c r="P261" s="18"/>
      <c r="Q261" s="18"/>
      <c r="R261" s="112"/>
      <c r="S261" s="112"/>
    </row>
    <row r="262" s="65" customFormat="1" spans="1:19">
      <c r="A26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18"/>
      <c r="P262" s="18"/>
      <c r="Q262" s="18"/>
      <c r="R262" s="112"/>
      <c r="S262" s="112"/>
    </row>
    <row r="263" s="65" customFormat="1" spans="1:19">
      <c r="A263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18"/>
      <c r="P263" s="18"/>
      <c r="Q263" s="18"/>
      <c r="R263" s="112"/>
      <c r="S263" s="112"/>
    </row>
    <row r="264" s="65" customFormat="1" spans="1:19">
      <c r="A264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18"/>
      <c r="P264" s="18"/>
      <c r="Q264" s="18"/>
      <c r="R264" s="112"/>
      <c r="S264" s="112"/>
    </row>
    <row r="265" s="65" customFormat="1" spans="1:19">
      <c r="A265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18"/>
      <c r="P265" s="18"/>
      <c r="Q265" s="18"/>
      <c r="R265" s="112"/>
      <c r="S265" s="112"/>
    </row>
    <row r="266" s="65" customFormat="1" spans="1:19">
      <c r="A266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18"/>
      <c r="P266" s="18"/>
      <c r="Q266" s="18"/>
      <c r="R266" s="112"/>
      <c r="S266" s="112"/>
    </row>
    <row r="267" s="65" customFormat="1" spans="1:19">
      <c r="A267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18"/>
      <c r="P267" s="18"/>
      <c r="Q267" s="18"/>
      <c r="R267" s="112"/>
      <c r="S267" s="112"/>
    </row>
    <row r="268" s="65" customFormat="1" spans="1:19">
      <c r="A268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18"/>
      <c r="P268" s="18"/>
      <c r="Q268" s="18"/>
      <c r="R268" s="112"/>
      <c r="S268" s="112"/>
    </row>
    <row r="269" s="65" customFormat="1" spans="1:19">
      <c r="A269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18"/>
      <c r="P269" s="18"/>
      <c r="Q269" s="18"/>
      <c r="R269" s="112"/>
      <c r="S269" s="112"/>
    </row>
    <row r="270" s="65" customFormat="1" spans="1:19">
      <c r="A270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18"/>
      <c r="P270" s="18"/>
      <c r="Q270" s="18"/>
      <c r="R270" s="112"/>
      <c r="S270" s="112"/>
    </row>
    <row r="271" s="65" customFormat="1" spans="1:19">
      <c r="A271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18"/>
      <c r="P271" s="18"/>
      <c r="Q271" s="18"/>
      <c r="R271" s="112"/>
      <c r="S271" s="112"/>
    </row>
    <row r="272" s="65" customFormat="1" spans="1:19">
      <c r="A27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18"/>
      <c r="P272" s="18"/>
      <c r="Q272" s="18"/>
      <c r="R272" s="112"/>
      <c r="S272" s="112"/>
    </row>
    <row r="273" s="65" customFormat="1" spans="1:19">
      <c r="A273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18"/>
      <c r="P273" s="18"/>
      <c r="Q273" s="18"/>
      <c r="R273" s="112"/>
      <c r="S273" s="112"/>
    </row>
    <row r="274" s="65" customFormat="1" spans="1:19">
      <c r="A274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18"/>
      <c r="P274" s="18"/>
      <c r="Q274" s="18"/>
      <c r="R274" s="112"/>
      <c r="S274" s="112"/>
    </row>
    <row r="275" s="65" customFormat="1" spans="1:19">
      <c r="A275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18"/>
      <c r="P275" s="18"/>
      <c r="Q275" s="18"/>
      <c r="R275" s="112"/>
      <c r="S275" s="112"/>
    </row>
    <row r="276" s="65" customFormat="1" spans="1:19">
      <c r="A276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18"/>
      <c r="P276" s="18"/>
      <c r="Q276" s="18"/>
      <c r="R276" s="112"/>
      <c r="S276" s="112"/>
    </row>
    <row r="277" s="65" customFormat="1" spans="1:19">
      <c r="A277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18"/>
      <c r="P277" s="18"/>
      <c r="Q277" s="18"/>
      <c r="R277" s="112"/>
      <c r="S277" s="112"/>
    </row>
    <row r="278" s="65" customFormat="1" spans="1:19">
      <c r="A278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18"/>
      <c r="P278" s="18"/>
      <c r="Q278" s="18"/>
      <c r="R278" s="112"/>
      <c r="S278" s="112"/>
    </row>
    <row r="279" s="65" customFormat="1" spans="1:19">
      <c r="A279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18"/>
      <c r="P279" s="18"/>
      <c r="Q279" s="18"/>
      <c r="R279" s="112"/>
      <c r="S279" s="112"/>
    </row>
    <row r="280" s="65" customFormat="1" spans="1:19">
      <c r="A280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18"/>
      <c r="P280" s="18"/>
      <c r="Q280" s="18"/>
      <c r="R280" s="112"/>
      <c r="S280" s="112"/>
    </row>
    <row r="281" s="65" customFormat="1" spans="1:19">
      <c r="A281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18"/>
      <c r="P281" s="18"/>
      <c r="Q281" s="18"/>
      <c r="R281" s="112"/>
      <c r="S281" s="112"/>
    </row>
    <row r="282" s="65" customFormat="1" spans="1:19">
      <c r="A28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18"/>
      <c r="P282" s="18"/>
      <c r="Q282" s="18"/>
      <c r="R282" s="112"/>
      <c r="S282" s="112"/>
    </row>
    <row r="283" s="65" customFormat="1" spans="1:19">
      <c r="A283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18"/>
      <c r="P283" s="18"/>
      <c r="Q283" s="18"/>
      <c r="R283" s="112"/>
      <c r="S283" s="112"/>
    </row>
    <row r="284" s="65" customFormat="1" spans="1:19">
      <c r="A284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18"/>
      <c r="P284" s="18"/>
      <c r="Q284" s="18"/>
      <c r="R284" s="112"/>
      <c r="S284" s="112"/>
    </row>
    <row r="285" s="65" customFormat="1" spans="1:19">
      <c r="A285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18"/>
      <c r="P285" s="18"/>
      <c r="Q285" s="18"/>
      <c r="R285" s="112"/>
      <c r="S285" s="112"/>
    </row>
    <row r="286" s="65" customFormat="1" spans="1:19">
      <c r="A286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18"/>
      <c r="P286" s="18"/>
      <c r="Q286" s="18"/>
      <c r="R286" s="112"/>
      <c r="S286" s="112"/>
    </row>
    <row r="287" s="65" customFormat="1" spans="1:19">
      <c r="A287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18"/>
      <c r="P287" s="18"/>
      <c r="Q287" s="18"/>
      <c r="R287" s="112"/>
      <c r="S287" s="112"/>
    </row>
    <row r="288" s="65" customFormat="1" spans="1:19">
      <c r="A288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18"/>
      <c r="P288" s="18"/>
      <c r="Q288" s="18"/>
      <c r="R288" s="112"/>
      <c r="S288" s="112"/>
    </row>
    <row r="289" s="65" customFormat="1" spans="1:19">
      <c r="A289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18"/>
      <c r="P289" s="18"/>
      <c r="Q289" s="18"/>
      <c r="R289" s="112"/>
      <c r="S289" s="112"/>
    </row>
    <row r="290" s="65" customFormat="1" spans="1:19">
      <c r="A290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18"/>
      <c r="P290" s="18"/>
      <c r="Q290" s="18"/>
      <c r="R290" s="112"/>
      <c r="S290" s="112"/>
    </row>
    <row r="291" s="65" customFormat="1" spans="1:19">
      <c r="A291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18"/>
      <c r="P291" s="18"/>
      <c r="Q291" s="18"/>
      <c r="R291" s="112"/>
      <c r="S291" s="112"/>
    </row>
    <row r="292" s="65" customFormat="1" spans="1:19">
      <c r="A2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18"/>
      <c r="P292" s="18"/>
      <c r="Q292" s="18"/>
      <c r="R292" s="112"/>
      <c r="S292" s="112"/>
    </row>
    <row r="293" s="65" customFormat="1" spans="1:19">
      <c r="A293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18"/>
      <c r="P293" s="18"/>
      <c r="Q293" s="18"/>
      <c r="R293" s="112"/>
      <c r="S293" s="112"/>
    </row>
    <row r="294" s="65" customFormat="1" spans="1:19">
      <c r="A294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18"/>
      <c r="P294" s="18"/>
      <c r="Q294" s="18"/>
      <c r="R294" s="112"/>
      <c r="S294" s="112"/>
    </row>
    <row r="295" s="65" customFormat="1" spans="1:19">
      <c r="A295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18"/>
      <c r="P295" s="18"/>
      <c r="Q295" s="18"/>
      <c r="R295" s="112"/>
      <c r="S295" s="112"/>
    </row>
    <row r="296" s="65" customFormat="1" spans="1:19">
      <c r="A296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18"/>
      <c r="P296" s="18"/>
      <c r="Q296" s="18"/>
      <c r="R296" s="112"/>
      <c r="S296" s="112"/>
    </row>
    <row r="297" s="65" customFormat="1" spans="1:19">
      <c r="A297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18"/>
      <c r="P297" s="18"/>
      <c r="Q297" s="18"/>
      <c r="R297" s="112"/>
      <c r="S297" s="112"/>
    </row>
    <row r="298" s="65" customFormat="1" spans="1:19">
      <c r="A298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18"/>
      <c r="P298" s="18"/>
      <c r="Q298" s="18"/>
      <c r="R298" s="112"/>
      <c r="S298" s="112"/>
    </row>
    <row r="299" s="65" customFormat="1" spans="1:19">
      <c r="A299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18"/>
      <c r="P299" s="18"/>
      <c r="Q299" s="18"/>
      <c r="R299" s="112"/>
      <c r="S299" s="112"/>
    </row>
    <row r="300" s="65" customFormat="1" spans="1:19">
      <c r="A300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18"/>
      <c r="P300" s="18"/>
      <c r="Q300" s="18"/>
      <c r="R300" s="112"/>
      <c r="S300" s="112"/>
    </row>
    <row r="301" s="65" customFormat="1" spans="1:19">
      <c r="A301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18"/>
      <c r="P301" s="18"/>
      <c r="Q301" s="18"/>
      <c r="R301" s="112"/>
      <c r="S301" s="112"/>
    </row>
    <row r="302" s="65" customFormat="1" spans="1:19">
      <c r="A30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18"/>
      <c r="P302" s="18"/>
      <c r="Q302" s="18"/>
      <c r="R302" s="112"/>
      <c r="S302" s="112"/>
    </row>
    <row r="303" s="65" customFormat="1" spans="1:19">
      <c r="A303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18"/>
      <c r="P303" s="18"/>
      <c r="Q303" s="18"/>
      <c r="R303" s="112"/>
      <c r="S303" s="112"/>
    </row>
    <row r="304" s="65" customFormat="1" spans="1:19">
      <c r="A304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18"/>
      <c r="P304" s="18"/>
      <c r="Q304" s="18"/>
      <c r="R304" s="112"/>
      <c r="S304" s="112"/>
    </row>
    <row r="305" s="65" customFormat="1" spans="1:19">
      <c r="A305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18"/>
      <c r="P305" s="18"/>
      <c r="Q305" s="18"/>
      <c r="R305" s="112"/>
      <c r="S305" s="112"/>
    </row>
    <row r="306" s="65" customFormat="1" spans="1:19">
      <c r="A306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18"/>
      <c r="P306" s="18"/>
      <c r="Q306" s="18"/>
      <c r="R306" s="112"/>
      <c r="S306" s="112"/>
    </row>
    <row r="307" s="65" customFormat="1" spans="1:19">
      <c r="A307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18"/>
      <c r="P307" s="18"/>
      <c r="Q307" s="18"/>
      <c r="R307" s="112"/>
      <c r="S307" s="112"/>
    </row>
    <row r="308" s="65" customFormat="1" spans="1:19">
      <c r="A308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18"/>
      <c r="P308" s="18"/>
      <c r="Q308" s="18"/>
      <c r="R308" s="112"/>
      <c r="S308" s="112"/>
    </row>
    <row r="309" s="65" customFormat="1" spans="1:19">
      <c r="A309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18"/>
      <c r="P309" s="18"/>
      <c r="Q309" s="18"/>
      <c r="R309" s="112"/>
      <c r="S309" s="112"/>
    </row>
    <row r="310" s="65" customFormat="1" spans="1:19">
      <c r="A310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18"/>
      <c r="P310" s="18"/>
      <c r="Q310" s="18"/>
      <c r="R310" s="112"/>
      <c r="S310" s="112"/>
    </row>
    <row r="311" s="65" customFormat="1" spans="1:19">
      <c r="A311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18"/>
      <c r="P311" s="18"/>
      <c r="Q311" s="18"/>
      <c r="R311" s="112"/>
      <c r="S311" s="112"/>
    </row>
    <row r="312" s="65" customFormat="1" spans="1:19">
      <c r="A31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18"/>
      <c r="P312" s="18"/>
      <c r="Q312" s="18"/>
      <c r="R312" s="112"/>
      <c r="S312" s="112"/>
    </row>
    <row r="313" s="65" customFormat="1" spans="1:19">
      <c r="A313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18"/>
      <c r="P313" s="18"/>
      <c r="Q313" s="18"/>
      <c r="R313" s="112"/>
      <c r="S313" s="112"/>
    </row>
    <row r="314" s="65" customFormat="1" spans="1:19">
      <c r="A314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18"/>
      <c r="P314" s="18"/>
      <c r="Q314" s="18"/>
      <c r="R314" s="112"/>
      <c r="S314" s="112"/>
    </row>
    <row r="315" s="65" customFormat="1" spans="1:19">
      <c r="A315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18"/>
      <c r="P315" s="18"/>
      <c r="Q315" s="18"/>
      <c r="R315" s="112"/>
      <c r="S315" s="112"/>
    </row>
    <row r="316" s="65" customFormat="1" spans="1:19">
      <c r="A316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18"/>
      <c r="P316" s="18"/>
      <c r="Q316" s="18"/>
      <c r="R316" s="112"/>
      <c r="S316" s="112"/>
    </row>
    <row r="317" s="65" customFormat="1" spans="1:19">
      <c r="A317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18"/>
      <c r="P317" s="18"/>
      <c r="Q317" s="18"/>
      <c r="R317" s="112"/>
      <c r="S317" s="112"/>
    </row>
    <row r="318" s="65" customFormat="1" spans="1:19">
      <c r="A318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18"/>
      <c r="P318" s="18"/>
      <c r="Q318" s="18"/>
      <c r="R318" s="112"/>
      <c r="S318" s="112"/>
    </row>
    <row r="319" s="65" customFormat="1" spans="1:19">
      <c r="A319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18"/>
      <c r="P319" s="18"/>
      <c r="Q319" s="18"/>
      <c r="R319" s="112"/>
      <c r="S319" s="112"/>
    </row>
    <row r="320" s="65" customFormat="1" spans="1:19">
      <c r="A320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18"/>
      <c r="P320" s="18"/>
      <c r="Q320" s="18"/>
      <c r="R320" s="112"/>
      <c r="S320" s="112"/>
    </row>
    <row r="321" s="65" customFormat="1" spans="1:19">
      <c r="A321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18"/>
      <c r="P321" s="18"/>
      <c r="Q321" s="18"/>
      <c r="R321" s="112"/>
      <c r="S321" s="112"/>
    </row>
    <row r="322" s="65" customFormat="1" spans="1:19">
      <c r="A32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18"/>
      <c r="P322" s="18"/>
      <c r="Q322" s="18"/>
      <c r="R322" s="112"/>
      <c r="S322" s="112"/>
    </row>
    <row r="323" s="65" customFormat="1" spans="1:19">
      <c r="A323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18"/>
      <c r="P323" s="18"/>
      <c r="Q323" s="18"/>
      <c r="R323" s="112"/>
      <c r="S323" s="112"/>
    </row>
    <row r="324" s="65" customFormat="1" spans="1:19">
      <c r="A324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18"/>
      <c r="P324" s="18"/>
      <c r="Q324" s="18"/>
      <c r="R324" s="112"/>
      <c r="S324" s="112"/>
    </row>
    <row r="325" s="65" customFormat="1" spans="1:19">
      <c r="A325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18"/>
      <c r="P325" s="18"/>
      <c r="Q325" s="18"/>
      <c r="R325" s="112"/>
      <c r="S325" s="112"/>
    </row>
    <row r="326" s="65" customFormat="1" spans="1:19">
      <c r="A326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18"/>
      <c r="P326" s="18"/>
      <c r="Q326" s="18"/>
      <c r="R326" s="112"/>
      <c r="S326" s="112"/>
    </row>
    <row r="327" s="65" customFormat="1" spans="1:19">
      <c r="A327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18"/>
      <c r="P327" s="18"/>
      <c r="Q327" s="18"/>
      <c r="R327" s="112"/>
      <c r="S327" s="112"/>
    </row>
    <row r="328" s="65" customFormat="1" spans="1:19">
      <c r="A328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18"/>
      <c r="P328" s="18"/>
      <c r="Q328" s="18"/>
      <c r="R328" s="112"/>
      <c r="S328" s="112"/>
    </row>
    <row r="329" s="65" customFormat="1" spans="1:19">
      <c r="A329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18"/>
      <c r="P329" s="18"/>
      <c r="Q329" s="18"/>
      <c r="R329" s="112"/>
      <c r="S329" s="112"/>
    </row>
    <row r="330" s="65" customFormat="1" spans="1:19">
      <c r="A330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18"/>
      <c r="P330" s="18"/>
      <c r="Q330" s="18"/>
      <c r="R330" s="112"/>
      <c r="S330" s="112"/>
    </row>
    <row r="331" s="65" customFormat="1" spans="1:19">
      <c r="A331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18"/>
      <c r="P331" s="18"/>
      <c r="Q331" s="18"/>
      <c r="R331" s="112"/>
      <c r="S331" s="112"/>
    </row>
    <row r="332" s="65" customFormat="1" spans="1:19">
      <c r="A33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18"/>
      <c r="P332" s="18"/>
      <c r="Q332" s="18"/>
      <c r="R332" s="112"/>
      <c r="S332" s="112"/>
    </row>
    <row r="333" s="65" customFormat="1" spans="1:19">
      <c r="A333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18"/>
      <c r="P333" s="18"/>
      <c r="Q333" s="18"/>
      <c r="R333" s="112"/>
      <c r="S333" s="112"/>
    </row>
    <row r="334" s="65" customFormat="1" spans="1:19">
      <c r="A334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18"/>
      <c r="P334" s="18"/>
      <c r="Q334" s="18"/>
      <c r="R334" s="112"/>
      <c r="S334" s="112"/>
    </row>
    <row r="335" s="65" customFormat="1" spans="1:19">
      <c r="A335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205"/>
      <c r="S335" s="205"/>
    </row>
    <row r="336" s="65" customFormat="1" spans="1:19">
      <c r="A336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205"/>
      <c r="S336" s="205"/>
    </row>
    <row r="337" s="65" customFormat="1" spans="1:19">
      <c r="A337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205"/>
      <c r="S337" s="205"/>
    </row>
    <row r="338" s="65" customFormat="1" spans="1:19">
      <c r="A338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205"/>
      <c r="S338" s="205"/>
    </row>
    <row r="339" s="65" customFormat="1" spans="1:19">
      <c r="A339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205"/>
      <c r="S339" s="205"/>
    </row>
    <row r="340" s="65" customFormat="1" spans="1:19">
      <c r="A340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205"/>
      <c r="S340" s="205"/>
    </row>
    <row r="341" s="65" customFormat="1" spans="1:19">
      <c r="A341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205"/>
      <c r="S341" s="205"/>
    </row>
    <row r="342" s="65" customFormat="1" spans="1:19">
      <c r="A34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205"/>
      <c r="S342" s="205"/>
    </row>
    <row r="343" s="65" customFormat="1" spans="1:19">
      <c r="A343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205"/>
      <c r="S343" s="205"/>
    </row>
    <row r="344" s="65" customFormat="1" spans="1:19">
      <c r="A344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205"/>
      <c r="S344" s="205"/>
    </row>
    <row r="345" s="65" customFormat="1" spans="1:19">
      <c r="A345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205"/>
      <c r="S345" s="205"/>
    </row>
    <row r="346" s="65" customFormat="1" spans="1:19">
      <c r="A346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205"/>
      <c r="S346" s="205"/>
    </row>
    <row r="347" s="65" customFormat="1" spans="1:19">
      <c r="A347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205"/>
      <c r="S347" s="205"/>
    </row>
    <row r="348" s="65" customFormat="1" spans="1:19">
      <c r="A348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205"/>
      <c r="S348" s="205"/>
    </row>
    <row r="349" s="65" customFormat="1" spans="1:19">
      <c r="A349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205"/>
      <c r="S349" s="205"/>
    </row>
    <row r="350" s="65" customFormat="1" spans="1:19">
      <c r="A350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205"/>
      <c r="S350" s="205"/>
    </row>
    <row r="351" s="65" customFormat="1" spans="1:19">
      <c r="A351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205"/>
      <c r="P351" s="205"/>
      <c r="Q351" s="205"/>
      <c r="R351" s="205"/>
      <c r="S351" s="205"/>
    </row>
    <row r="352" s="65" customFormat="1" spans="1:19">
      <c r="A35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205"/>
      <c r="P352" s="205"/>
      <c r="Q352" s="205"/>
      <c r="R352" s="205"/>
      <c r="S352" s="205"/>
    </row>
    <row r="353" s="65" customFormat="1" spans="1:19">
      <c r="A353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205"/>
      <c r="P353" s="205"/>
      <c r="Q353" s="205"/>
      <c r="R353" s="205"/>
      <c r="S353" s="205"/>
    </row>
    <row r="354" s="65" customFormat="1" spans="1:19">
      <c r="A354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205"/>
      <c r="P354" s="205"/>
      <c r="Q354" s="205"/>
      <c r="R354" s="205"/>
      <c r="S354" s="205"/>
    </row>
    <row r="355" s="65" customFormat="1" spans="1:19">
      <c r="A355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205"/>
      <c r="P355" s="205"/>
      <c r="Q355" s="205"/>
      <c r="R355" s="205"/>
      <c r="S355" s="205"/>
    </row>
    <row r="356" s="65" customFormat="1" spans="1:19">
      <c r="A356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205"/>
      <c r="P356" s="205"/>
      <c r="Q356" s="205"/>
      <c r="R356" s="205"/>
      <c r="S356" s="205"/>
    </row>
    <row r="357" s="65" customFormat="1" spans="1:19">
      <c r="A357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205"/>
      <c r="P357" s="205"/>
      <c r="Q357" s="205"/>
      <c r="R357" s="205"/>
      <c r="S357" s="205"/>
    </row>
    <row r="358" s="65" customFormat="1" spans="1:19">
      <c r="A358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205"/>
      <c r="P358" s="205"/>
      <c r="Q358" s="205"/>
      <c r="R358" s="205"/>
      <c r="S358" s="205"/>
    </row>
    <row r="359" s="65" customFormat="1" spans="1:19">
      <c r="A359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205"/>
      <c r="P359" s="205"/>
      <c r="Q359" s="205"/>
      <c r="R359" s="205"/>
      <c r="S359" s="205"/>
    </row>
    <row r="360" s="65" customFormat="1" spans="1:19">
      <c r="A360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205"/>
      <c r="P360" s="205"/>
      <c r="Q360" s="205"/>
      <c r="R360" s="205"/>
      <c r="S360" s="205"/>
    </row>
    <row r="361" s="65" customFormat="1" spans="1:19">
      <c r="A361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205"/>
      <c r="P361" s="205"/>
      <c r="Q361" s="205"/>
      <c r="R361" s="205"/>
      <c r="S361" s="205"/>
    </row>
    <row r="362" s="65" customFormat="1" spans="1:19">
      <c r="A36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205"/>
      <c r="P362" s="205"/>
      <c r="Q362" s="205"/>
      <c r="R362" s="205"/>
      <c r="S362" s="205"/>
    </row>
    <row r="363" s="65" customFormat="1" spans="1:19">
      <c r="A363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205"/>
      <c r="P363" s="205"/>
      <c r="Q363" s="205"/>
      <c r="R363" s="205"/>
      <c r="S363" s="205"/>
    </row>
    <row r="364" s="65" customFormat="1" spans="1:19">
      <c r="A364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205"/>
      <c r="P364" s="205"/>
      <c r="Q364" s="205"/>
      <c r="R364" s="205"/>
      <c r="S364" s="205"/>
    </row>
    <row r="365" spans="2:19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</row>
    <row r="366" spans="2:19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</row>
    <row r="367" spans="2:19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</row>
    <row r="368" spans="2:19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</row>
    <row r="369" spans="2:19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</row>
    <row r="370" spans="2:19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</row>
    <row r="371" spans="2:19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</row>
    <row r="372" spans="2:19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</row>
    <row r="373" spans="2:19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</row>
    <row r="374" spans="2:19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</row>
    <row r="375" spans="2:14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2:14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2:14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2:14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2:14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2:14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2:14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2:14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2:14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2:14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2:14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2:14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2:14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2:14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2:14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2:14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2:14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2:14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2:14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2:14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2:14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2:14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2:14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2:14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2:14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2:14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2:14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2:14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2:14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2:14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2:14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2:14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2:14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2:14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2:14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2:14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2:14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2:14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2:14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2:14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2:14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2:14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2:14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2:14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2:14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2:14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2:14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2:14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2:14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2:14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2:14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2:14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2:14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2:14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2:14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2:14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2:14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2:14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2:14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2:14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2:14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2:14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2:14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2:14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2:14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2:14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2:14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2:14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</sheetData>
  <sortState ref="B87:N98">
    <sortCondition ref="B87:B98"/>
  </sortState>
  <mergeCells count="10">
    <mergeCell ref="C25:R25"/>
    <mergeCell ref="C46:R46"/>
    <mergeCell ref="C68:R68"/>
    <mergeCell ref="C87:R87"/>
    <mergeCell ref="C106:O106"/>
    <mergeCell ref="B25:B26"/>
    <mergeCell ref="B46:B47"/>
    <mergeCell ref="B68:B69"/>
    <mergeCell ref="B87:B88"/>
    <mergeCell ref="B106:B107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K60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756</v>
      </c>
      <c r="B12" s="21"/>
      <c r="C12" s="21"/>
      <c r="D12" s="21"/>
      <c r="E12" s="21"/>
      <c r="F12" s="22"/>
      <c r="G12" s="20" t="s">
        <v>757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689</v>
      </c>
      <c r="B27" s="54"/>
      <c r="C27" s="55"/>
      <c r="D27" s="56"/>
      <c r="E27" s="56"/>
      <c r="F27" s="57"/>
      <c r="G27" s="53" t="s">
        <v>689</v>
      </c>
      <c r="H27" s="58"/>
      <c r="I27" s="62"/>
      <c r="J27" s="62"/>
      <c r="K27" s="63"/>
    </row>
    <row r="28" ht="50.1" customHeight="1" spans="1:11">
      <c r="A28" s="20" t="s">
        <v>758</v>
      </c>
      <c r="B28" s="21"/>
      <c r="C28" s="21"/>
      <c r="D28" s="21"/>
      <c r="E28" s="21"/>
      <c r="F28" s="22"/>
      <c r="G28" s="20" t="s">
        <v>759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59" t="s">
        <v>689</v>
      </c>
      <c r="B42" s="39"/>
      <c r="C42" s="48"/>
      <c r="D42" s="49"/>
      <c r="E42" s="49"/>
      <c r="F42" s="50"/>
      <c r="G42" s="59" t="s">
        <v>689</v>
      </c>
      <c r="H42" s="52"/>
      <c r="I42" s="30"/>
      <c r="J42" s="30"/>
      <c r="K42" s="31"/>
    </row>
    <row r="43" ht="32.25" customHeight="1" spans="1:11">
      <c r="A43" s="53"/>
      <c r="B43" s="54"/>
      <c r="C43" s="55"/>
      <c r="D43" s="56"/>
      <c r="E43" s="56"/>
      <c r="F43" s="57"/>
      <c r="G43" s="60" t="s">
        <v>760</v>
      </c>
      <c r="H43" s="61"/>
      <c r="I43" s="61"/>
      <c r="J43" s="61"/>
      <c r="K43" s="64"/>
    </row>
    <row r="44" ht="23.25" customHeight="1" spans="1:1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</row>
    <row r="45" ht="23.25" customHeight="1" spans="1:11">
      <c r="A45" s="139"/>
      <c r="B45" s="139"/>
      <c r="C45" s="139"/>
      <c r="D45" s="139"/>
      <c r="E45" s="139"/>
      <c r="F45" s="139"/>
      <c r="G45" s="140" t="s">
        <v>717</v>
      </c>
      <c r="H45" s="141" t="s">
        <v>721</v>
      </c>
      <c r="I45" s="139"/>
      <c r="J45" s="139"/>
      <c r="K45" s="139"/>
    </row>
    <row r="46" ht="23.25" customHeight="1" spans="1:11">
      <c r="A46" s="139"/>
      <c r="B46" s="139"/>
      <c r="C46" s="139"/>
      <c r="D46" s="139"/>
      <c r="E46" s="139"/>
      <c r="F46" s="139"/>
      <c r="G46" s="140">
        <v>2006</v>
      </c>
      <c r="H46" s="142">
        <v>21</v>
      </c>
      <c r="I46" s="139"/>
      <c r="J46" s="139"/>
      <c r="K46" s="139"/>
    </row>
    <row r="47" ht="23.25" customHeight="1" spans="1:11">
      <c r="A47" s="139"/>
      <c r="B47" s="139"/>
      <c r="C47" s="139"/>
      <c r="D47" s="139"/>
      <c r="E47" s="139"/>
      <c r="F47" s="139"/>
      <c r="G47" s="140">
        <v>2007</v>
      </c>
      <c r="H47" s="142">
        <v>5</v>
      </c>
      <c r="I47" s="139"/>
      <c r="J47" s="139"/>
      <c r="K47" s="139"/>
    </row>
    <row r="48" ht="23.25" customHeight="1" spans="1:11">
      <c r="A48" s="139"/>
      <c r="B48" s="139"/>
      <c r="C48" s="139"/>
      <c r="D48" s="139"/>
      <c r="E48" s="139"/>
      <c r="F48" s="139"/>
      <c r="G48" s="140">
        <v>2008</v>
      </c>
      <c r="H48" s="142">
        <v>10</v>
      </c>
      <c r="I48" s="139"/>
      <c r="J48" s="139"/>
      <c r="K48" s="139"/>
    </row>
    <row r="49" ht="23.25" customHeight="1" spans="1:11">
      <c r="A49" s="139"/>
      <c r="B49" s="139"/>
      <c r="C49" s="139"/>
      <c r="D49" s="139"/>
      <c r="E49" s="139"/>
      <c r="F49" s="139"/>
      <c r="G49" s="140">
        <v>2009</v>
      </c>
      <c r="H49" s="142">
        <v>22</v>
      </c>
      <c r="I49" s="139"/>
      <c r="J49" s="139"/>
      <c r="K49" s="139"/>
    </row>
    <row r="50" ht="23.25" customHeight="1" spans="1:11">
      <c r="A50" s="139"/>
      <c r="B50" s="139"/>
      <c r="C50" s="139"/>
      <c r="D50" s="139"/>
      <c r="E50" s="139"/>
      <c r="F50" s="139"/>
      <c r="G50" s="140">
        <v>2010</v>
      </c>
      <c r="H50" s="142">
        <v>30</v>
      </c>
      <c r="I50" s="139"/>
      <c r="J50" s="139"/>
      <c r="K50" s="139"/>
    </row>
    <row r="51" ht="23.25" customHeight="1" spans="1:11">
      <c r="A51" s="139"/>
      <c r="B51" s="139"/>
      <c r="C51" s="139"/>
      <c r="D51" s="139"/>
      <c r="E51" s="139"/>
      <c r="F51" s="139"/>
      <c r="G51" s="140">
        <v>2011</v>
      </c>
      <c r="H51" s="142">
        <v>36</v>
      </c>
      <c r="I51" s="139"/>
      <c r="J51" s="139"/>
      <c r="K51" s="139"/>
    </row>
    <row r="52" spans="7:8">
      <c r="G52" s="140">
        <v>2012</v>
      </c>
      <c r="H52" s="142">
        <v>39</v>
      </c>
    </row>
    <row r="53" spans="7:8">
      <c r="G53" s="140">
        <v>2013</v>
      </c>
      <c r="H53" s="142">
        <v>44</v>
      </c>
    </row>
    <row r="54" spans="7:8">
      <c r="G54" s="141">
        <v>2014</v>
      </c>
      <c r="H54" s="142">
        <v>20</v>
      </c>
    </row>
    <row r="55" spans="7:8">
      <c r="G55" s="141">
        <v>2015</v>
      </c>
      <c r="H55" s="142">
        <v>18</v>
      </c>
    </row>
    <row r="56" spans="7:8">
      <c r="G56" s="141">
        <v>2016</v>
      </c>
      <c r="H56" s="142">
        <v>18</v>
      </c>
    </row>
    <row r="57" spans="7:8">
      <c r="G57" s="141">
        <v>2017</v>
      </c>
      <c r="H57" s="143">
        <v>69</v>
      </c>
    </row>
    <row r="58" spans="7:8">
      <c r="G58" s="141">
        <v>2018</v>
      </c>
      <c r="H58" s="143">
        <v>66</v>
      </c>
    </row>
    <row r="59" spans="7:8">
      <c r="G59" s="141">
        <v>2019</v>
      </c>
      <c r="H59" s="143">
        <v>21</v>
      </c>
    </row>
    <row r="60" spans="7:8">
      <c r="G60" s="141">
        <v>2020</v>
      </c>
      <c r="H60" s="144" t="s">
        <v>662</v>
      </c>
    </row>
  </sheetData>
  <mergeCells count="5">
    <mergeCell ref="A12:F12"/>
    <mergeCell ref="G12:K12"/>
    <mergeCell ref="A28:F28"/>
    <mergeCell ref="G28:K28"/>
    <mergeCell ref="G43:K43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232"/>
  <sheetViews>
    <sheetView showGridLines="0" zoomScale="85" zoomScaleNormal="85" workbookViewId="0">
      <selection activeCell="J10" sqref="J10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179</v>
      </c>
      <c r="B12" s="21"/>
      <c r="C12" s="21"/>
      <c r="D12" s="21"/>
      <c r="E12" s="21"/>
      <c r="F12" s="22"/>
      <c r="G12" s="20" t="s">
        <v>180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134</v>
      </c>
      <c r="B27" s="54"/>
      <c r="C27" s="55"/>
      <c r="D27" s="56"/>
      <c r="E27" s="56"/>
      <c r="F27" s="57"/>
      <c r="G27" s="53" t="s">
        <v>134</v>
      </c>
      <c r="H27" s="58"/>
      <c r="I27" s="62"/>
      <c r="J27" s="62"/>
      <c r="K27" s="63"/>
    </row>
    <row r="28" ht="50.1" customHeight="1" spans="1:11">
      <c r="A28" s="20" t="s">
        <v>181</v>
      </c>
      <c r="B28" s="21"/>
      <c r="C28" s="21"/>
      <c r="D28" s="21"/>
      <c r="E28" s="21"/>
      <c r="F28" s="22"/>
      <c r="G28" s="20" t="s">
        <v>182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134</v>
      </c>
      <c r="B43" s="54"/>
      <c r="C43" s="55"/>
      <c r="D43" s="56"/>
      <c r="E43" s="56"/>
      <c r="F43" s="57"/>
      <c r="G43" s="53" t="s">
        <v>134</v>
      </c>
      <c r="H43" s="58"/>
      <c r="I43" s="62"/>
      <c r="J43" s="62"/>
      <c r="K43" s="63"/>
    </row>
    <row r="44" ht="50.1" customHeight="1" spans="1:11">
      <c r="A44" s="20" t="s">
        <v>183</v>
      </c>
      <c r="B44" s="21"/>
      <c r="C44" s="21"/>
      <c r="D44" s="21"/>
      <c r="E44" s="21"/>
      <c r="F44" s="22"/>
      <c r="G44" s="20" t="s">
        <v>184</v>
      </c>
      <c r="H44" s="21"/>
      <c r="I44" s="21"/>
      <c r="J44" s="21"/>
      <c r="K44" s="22"/>
    </row>
    <row r="45" ht="23.25" customHeight="1" spans="1:11">
      <c r="A45" s="23"/>
      <c r="B45" s="24"/>
      <c r="C45" s="24"/>
      <c r="D45" s="24"/>
      <c r="E45" s="25"/>
      <c r="F45" s="26"/>
      <c r="G45" s="23"/>
      <c r="H45" s="25"/>
      <c r="I45" s="25"/>
      <c r="J45" s="25"/>
      <c r="K45" s="26"/>
    </row>
    <row r="46" ht="23.25" customHeight="1" spans="1:11">
      <c r="A46" s="27"/>
      <c r="B46" s="28"/>
      <c r="C46" s="29"/>
      <c r="D46" s="29"/>
      <c r="E46" s="30"/>
      <c r="F46" s="31"/>
      <c r="G46" s="27"/>
      <c r="H46" s="30"/>
      <c r="I46" s="30"/>
      <c r="J46" s="30"/>
      <c r="K46" s="31"/>
    </row>
    <row r="47" ht="23.25" customHeight="1" spans="1:11">
      <c r="A47" s="27"/>
      <c r="B47" s="32"/>
      <c r="C47" s="33"/>
      <c r="D47" s="33"/>
      <c r="E47" s="30"/>
      <c r="F47" s="31"/>
      <c r="G47" s="27"/>
      <c r="H47" s="30"/>
      <c r="I47" s="30"/>
      <c r="J47" s="30"/>
      <c r="K47" s="31"/>
    </row>
    <row r="48" ht="23.25" customHeight="1" spans="1:11">
      <c r="A48" s="27"/>
      <c r="B48" s="34"/>
      <c r="C48" s="33"/>
      <c r="D48" s="33"/>
      <c r="E48" s="30"/>
      <c r="F48" s="31"/>
      <c r="G48" s="27"/>
      <c r="H48" s="30"/>
      <c r="I48" s="30"/>
      <c r="J48" s="30"/>
      <c r="K48" s="31"/>
    </row>
    <row r="49" ht="23.25" customHeight="1" spans="1:11">
      <c r="A49" s="27"/>
      <c r="B49" s="29"/>
      <c r="C49" s="33"/>
      <c r="D49" s="33"/>
      <c r="E49" s="30"/>
      <c r="F49" s="31"/>
      <c r="G49" s="27"/>
      <c r="H49" s="30"/>
      <c r="I49" s="30"/>
      <c r="J49" s="30"/>
      <c r="K49" s="31"/>
    </row>
    <row r="50" ht="23.25" customHeight="1" spans="1:11">
      <c r="A50" s="27"/>
      <c r="B50" s="29"/>
      <c r="C50" s="33"/>
      <c r="D50" s="33"/>
      <c r="E50" s="30"/>
      <c r="F50" s="31"/>
      <c r="G50" s="27"/>
      <c r="H50" s="30"/>
      <c r="I50" s="30"/>
      <c r="J50" s="30"/>
      <c r="K50" s="31"/>
    </row>
    <row r="51" ht="23.25" customHeight="1" spans="1:11">
      <c r="A51" s="27"/>
      <c r="B51" s="29"/>
      <c r="C51" s="29"/>
      <c r="D51" s="29"/>
      <c r="E51" s="30"/>
      <c r="F51" s="31"/>
      <c r="G51" s="27"/>
      <c r="H51" s="30"/>
      <c r="I51" s="30"/>
      <c r="J51" s="30"/>
      <c r="K51" s="31"/>
    </row>
    <row r="52" ht="23.25" customHeight="1" spans="1:11">
      <c r="A52" s="27"/>
      <c r="B52" s="35"/>
      <c r="C52" s="36"/>
      <c r="D52" s="36"/>
      <c r="E52" s="30"/>
      <c r="F52" s="31"/>
      <c r="G52" s="27"/>
      <c r="H52" s="30"/>
      <c r="I52" s="30"/>
      <c r="J52" s="30"/>
      <c r="K52" s="31"/>
    </row>
    <row r="53" ht="23.25" customHeight="1" spans="1:11">
      <c r="A53" s="27"/>
      <c r="B53" s="30"/>
      <c r="C53" s="30"/>
      <c r="D53" s="30"/>
      <c r="E53" s="30"/>
      <c r="F53" s="31"/>
      <c r="G53" s="27"/>
      <c r="H53" s="30"/>
      <c r="I53" s="30"/>
      <c r="J53" s="30"/>
      <c r="K53" s="31"/>
    </row>
    <row r="54" ht="23.25" customHeight="1" spans="1:11">
      <c r="A54" s="27"/>
      <c r="B54" s="30"/>
      <c r="C54" s="30"/>
      <c r="D54" s="30"/>
      <c r="E54" s="30"/>
      <c r="F54" s="31"/>
      <c r="G54" s="27"/>
      <c r="H54" s="30"/>
      <c r="I54" s="30"/>
      <c r="J54" s="30"/>
      <c r="K54" s="31"/>
    </row>
    <row r="55" ht="23.25" customHeight="1" spans="1:11">
      <c r="A55" s="27"/>
      <c r="B55" s="37"/>
      <c r="C55" s="38"/>
      <c r="D55" s="39"/>
      <c r="E55" s="40"/>
      <c r="F55" s="41"/>
      <c r="G55" s="42"/>
      <c r="H55" s="43"/>
      <c r="I55" s="30"/>
      <c r="J55" s="30"/>
      <c r="K55" s="31"/>
    </row>
    <row r="56" ht="23.25" customHeight="1" spans="1:11">
      <c r="A56" s="27"/>
      <c r="B56" s="44"/>
      <c r="C56" s="45"/>
      <c r="D56" s="45"/>
      <c r="E56" s="45"/>
      <c r="F56" s="46"/>
      <c r="G56" s="47"/>
      <c r="H56" s="45"/>
      <c r="I56" s="30"/>
      <c r="J56" s="30"/>
      <c r="K56" s="31"/>
    </row>
    <row r="57" ht="23.25" customHeight="1" spans="1:11">
      <c r="A57" s="27"/>
      <c r="B57" s="39"/>
      <c r="C57" s="48"/>
      <c r="D57" s="49"/>
      <c r="E57" s="49"/>
      <c r="F57" s="50"/>
      <c r="G57" s="51"/>
      <c r="H57" s="52"/>
      <c r="I57" s="30"/>
      <c r="J57" s="30"/>
      <c r="K57" s="31"/>
    </row>
    <row r="58" ht="23.25" customHeight="1" spans="1:11">
      <c r="A58" s="27"/>
      <c r="B58" s="39"/>
      <c r="C58" s="48"/>
      <c r="D58" s="49"/>
      <c r="E58" s="49"/>
      <c r="F58" s="50"/>
      <c r="G58" s="51"/>
      <c r="H58" s="52"/>
      <c r="I58" s="30"/>
      <c r="J58" s="30"/>
      <c r="K58" s="31"/>
    </row>
    <row r="59" ht="23.25" customHeight="1" spans="1:11">
      <c r="A59" s="54" t="s">
        <v>134</v>
      </c>
      <c r="B59" s="54"/>
      <c r="C59" s="55"/>
      <c r="D59" s="56"/>
      <c r="E59" s="56"/>
      <c r="F59" s="57"/>
      <c r="G59" s="53" t="s">
        <v>134</v>
      </c>
      <c r="H59" s="58"/>
      <c r="I59" s="62"/>
      <c r="J59" s="62"/>
      <c r="K59" s="63"/>
    </row>
    <row r="60" ht="50.1" customHeight="1" spans="1:11">
      <c r="A60" s="20" t="s">
        <v>185</v>
      </c>
      <c r="B60" s="21"/>
      <c r="C60" s="21"/>
      <c r="D60" s="21"/>
      <c r="E60" s="21"/>
      <c r="F60" s="22"/>
      <c r="G60" s="20" t="s">
        <v>186</v>
      </c>
      <c r="H60" s="21"/>
      <c r="I60" s="21"/>
      <c r="J60" s="21"/>
      <c r="K60" s="22"/>
    </row>
    <row r="61" ht="23.25" customHeight="1" spans="1:11">
      <c r="A61" s="23"/>
      <c r="B61" s="24"/>
      <c r="C61" s="24"/>
      <c r="D61" s="24"/>
      <c r="E61" s="25"/>
      <c r="F61" s="26"/>
      <c r="G61" s="23"/>
      <c r="H61" s="25"/>
      <c r="I61" s="25"/>
      <c r="J61" s="25"/>
      <c r="K61" s="26"/>
    </row>
    <row r="62" ht="23.25" customHeight="1" spans="1:11">
      <c r="A62" s="27"/>
      <c r="B62" s="28"/>
      <c r="C62" s="29"/>
      <c r="D62" s="29"/>
      <c r="E62" s="30"/>
      <c r="F62" s="31"/>
      <c r="G62" s="27"/>
      <c r="H62" s="30"/>
      <c r="I62" s="30"/>
      <c r="J62" s="30"/>
      <c r="K62" s="31"/>
    </row>
    <row r="63" ht="23.25" customHeight="1" spans="1:11">
      <c r="A63" s="27"/>
      <c r="B63" s="32"/>
      <c r="C63" s="33"/>
      <c r="D63" s="33"/>
      <c r="E63" s="30"/>
      <c r="F63" s="31"/>
      <c r="G63" s="27"/>
      <c r="H63" s="30"/>
      <c r="I63" s="30"/>
      <c r="J63" s="30"/>
      <c r="K63" s="31"/>
    </row>
    <row r="64" ht="23.25" customHeight="1" spans="1:11">
      <c r="A64" s="27"/>
      <c r="B64" s="34"/>
      <c r="C64" s="33"/>
      <c r="D64" s="33"/>
      <c r="E64" s="30"/>
      <c r="F64" s="31"/>
      <c r="G64" s="27"/>
      <c r="H64" s="30"/>
      <c r="I64" s="30"/>
      <c r="J64" s="30"/>
      <c r="K64" s="31"/>
    </row>
    <row r="65" ht="23.25" customHeight="1" spans="1:11">
      <c r="A65" s="27"/>
      <c r="B65" s="29"/>
      <c r="C65" s="33"/>
      <c r="D65" s="33"/>
      <c r="E65" s="30"/>
      <c r="F65" s="31"/>
      <c r="G65" s="27"/>
      <c r="H65" s="30"/>
      <c r="I65" s="30"/>
      <c r="J65" s="30"/>
      <c r="K65" s="31"/>
    </row>
    <row r="66" ht="23.25" customHeight="1" spans="1:11">
      <c r="A66" s="27"/>
      <c r="B66" s="29"/>
      <c r="C66" s="33"/>
      <c r="D66" s="33"/>
      <c r="E66" s="30"/>
      <c r="F66" s="31"/>
      <c r="G66" s="27"/>
      <c r="H66" s="30"/>
      <c r="I66" s="30"/>
      <c r="J66" s="30"/>
      <c r="K66" s="31"/>
    </row>
    <row r="67" ht="23.25" customHeight="1" spans="1:11">
      <c r="A67" s="27"/>
      <c r="B67" s="29"/>
      <c r="C67" s="29"/>
      <c r="D67" s="29"/>
      <c r="E67" s="30"/>
      <c r="F67" s="31"/>
      <c r="G67" s="27"/>
      <c r="H67" s="30"/>
      <c r="I67" s="30"/>
      <c r="J67" s="30"/>
      <c r="K67" s="31"/>
    </row>
    <row r="68" ht="23.25" customHeight="1" spans="1:11">
      <c r="A68" s="27"/>
      <c r="B68" s="35"/>
      <c r="C68" s="36"/>
      <c r="D68" s="36"/>
      <c r="E68" s="30"/>
      <c r="F68" s="31"/>
      <c r="G68" s="27"/>
      <c r="H68" s="30"/>
      <c r="I68" s="30"/>
      <c r="J68" s="30"/>
      <c r="K68" s="31"/>
    </row>
    <row r="69" ht="23.25" customHeight="1" spans="1:11">
      <c r="A69" s="27"/>
      <c r="B69" s="30"/>
      <c r="C69" s="30"/>
      <c r="D69" s="30"/>
      <c r="E69" s="30"/>
      <c r="F69" s="31"/>
      <c r="G69" s="27"/>
      <c r="H69" s="30"/>
      <c r="I69" s="30"/>
      <c r="J69" s="30"/>
      <c r="K69" s="31"/>
    </row>
    <row r="70" ht="23.25" customHeight="1" spans="1:11">
      <c r="A70" s="27"/>
      <c r="B70" s="30"/>
      <c r="C70" s="30"/>
      <c r="D70" s="30"/>
      <c r="E70" s="30"/>
      <c r="F70" s="31"/>
      <c r="G70" s="27"/>
      <c r="H70" s="30"/>
      <c r="I70" s="30"/>
      <c r="J70" s="30"/>
      <c r="K70" s="31"/>
    </row>
    <row r="71" ht="23.25" customHeight="1" spans="1:11">
      <c r="A71" s="27"/>
      <c r="B71" s="37"/>
      <c r="C71" s="38"/>
      <c r="D71" s="39"/>
      <c r="E71" s="40"/>
      <c r="F71" s="41"/>
      <c r="G71" s="42"/>
      <c r="H71" s="43"/>
      <c r="I71" s="30"/>
      <c r="J71" s="30"/>
      <c r="K71" s="31"/>
    </row>
    <row r="72" ht="23.25" customHeight="1" spans="1:11">
      <c r="A72" s="27"/>
      <c r="B72" s="44"/>
      <c r="C72" s="45"/>
      <c r="D72" s="45"/>
      <c r="E72" s="45"/>
      <c r="F72" s="46"/>
      <c r="G72" s="47"/>
      <c r="H72" s="45"/>
      <c r="I72" s="30"/>
      <c r="J72" s="30"/>
      <c r="K72" s="31"/>
    </row>
    <row r="73" ht="23.25" customHeight="1" spans="1:11">
      <c r="A73" s="27"/>
      <c r="B73" s="39"/>
      <c r="C73" s="48"/>
      <c r="D73" s="49"/>
      <c r="E73" s="49"/>
      <c r="F73" s="50"/>
      <c r="G73" s="51"/>
      <c r="H73" s="52"/>
      <c r="I73" s="30"/>
      <c r="J73" s="30"/>
      <c r="K73" s="31"/>
    </row>
    <row r="74" ht="23.25" customHeight="1" spans="1:11">
      <c r="A74" s="27"/>
      <c r="B74" s="39"/>
      <c r="C74" s="48"/>
      <c r="D74" s="49"/>
      <c r="E74" s="49"/>
      <c r="F74" s="50"/>
      <c r="G74" s="51"/>
      <c r="H74" s="52"/>
      <c r="I74" s="30"/>
      <c r="J74" s="30"/>
      <c r="K74" s="31"/>
    </row>
    <row r="75" ht="23.25" customHeight="1" spans="1:11">
      <c r="A75" s="54" t="s">
        <v>134</v>
      </c>
      <c r="B75" s="54"/>
      <c r="C75" s="55"/>
      <c r="D75" s="56"/>
      <c r="E75" s="56"/>
      <c r="F75" s="57"/>
      <c r="G75" s="53" t="s">
        <v>134</v>
      </c>
      <c r="H75" s="58"/>
      <c r="I75" s="62"/>
      <c r="J75" s="62"/>
      <c r="K75" s="63"/>
    </row>
    <row r="76" ht="50.1" customHeight="1" spans="1:11">
      <c r="A76" s="20" t="s">
        <v>187</v>
      </c>
      <c r="B76" s="21"/>
      <c r="C76" s="21"/>
      <c r="D76" s="21"/>
      <c r="E76" s="21"/>
      <c r="F76" s="22"/>
      <c r="G76" s="20" t="s">
        <v>188</v>
      </c>
      <c r="H76" s="21"/>
      <c r="I76" s="21"/>
      <c r="J76" s="21"/>
      <c r="K76" s="22"/>
    </row>
    <row r="77" ht="23.25" customHeight="1" spans="1:11">
      <c r="A77" s="23"/>
      <c r="B77" s="24"/>
      <c r="C77" s="24"/>
      <c r="D77" s="24"/>
      <c r="E77" s="25"/>
      <c r="F77" s="26"/>
      <c r="G77" s="23"/>
      <c r="H77" s="25"/>
      <c r="I77" s="25"/>
      <c r="J77" s="25"/>
      <c r="K77" s="26"/>
    </row>
    <row r="78" ht="23.25" customHeight="1" spans="1:11">
      <c r="A78" s="27"/>
      <c r="B78" s="28"/>
      <c r="C78" s="29"/>
      <c r="D78" s="29"/>
      <c r="E78" s="30"/>
      <c r="F78" s="31"/>
      <c r="G78" s="27"/>
      <c r="H78" s="30"/>
      <c r="I78" s="30"/>
      <c r="J78" s="30"/>
      <c r="K78" s="31"/>
    </row>
    <row r="79" ht="23.25" customHeight="1" spans="1:11">
      <c r="A79" s="27"/>
      <c r="B79" s="32"/>
      <c r="C79" s="33"/>
      <c r="D79" s="33"/>
      <c r="E79" s="30"/>
      <c r="F79" s="31"/>
      <c r="G79" s="27"/>
      <c r="H79" s="30"/>
      <c r="I79" s="30"/>
      <c r="J79" s="30"/>
      <c r="K79" s="31"/>
    </row>
    <row r="80" ht="23.25" customHeight="1" spans="1:11">
      <c r="A80" s="27"/>
      <c r="B80" s="34"/>
      <c r="C80" s="33"/>
      <c r="D80" s="33"/>
      <c r="E80" s="30"/>
      <c r="F80" s="31"/>
      <c r="G80" s="27"/>
      <c r="H80" s="30"/>
      <c r="I80" s="30"/>
      <c r="J80" s="30"/>
      <c r="K80" s="31"/>
    </row>
    <row r="81" ht="23.25" customHeight="1" spans="1:11">
      <c r="A81" s="27"/>
      <c r="B81" s="29"/>
      <c r="C81" s="33"/>
      <c r="D81" s="33"/>
      <c r="E81" s="30"/>
      <c r="F81" s="31"/>
      <c r="G81" s="27"/>
      <c r="H81" s="30"/>
      <c r="I81" s="30"/>
      <c r="J81" s="30"/>
      <c r="K81" s="31"/>
    </row>
    <row r="82" ht="23.25" customHeight="1" spans="1:11">
      <c r="A82" s="27"/>
      <c r="B82" s="29"/>
      <c r="C82" s="33"/>
      <c r="D82" s="33"/>
      <c r="E82" s="30"/>
      <c r="F82" s="31"/>
      <c r="G82" s="27"/>
      <c r="H82" s="30"/>
      <c r="I82" s="30"/>
      <c r="J82" s="30"/>
      <c r="K82" s="31"/>
    </row>
    <row r="83" ht="23.25" customHeight="1" spans="1:11">
      <c r="A83" s="27"/>
      <c r="B83" s="29"/>
      <c r="C83" s="29"/>
      <c r="D83" s="29"/>
      <c r="E83" s="30"/>
      <c r="F83" s="31"/>
      <c r="G83" s="27"/>
      <c r="H83" s="30"/>
      <c r="I83" s="30"/>
      <c r="J83" s="30"/>
      <c r="K83" s="31"/>
    </row>
    <row r="84" ht="23.25" customHeight="1" spans="1:11">
      <c r="A84" s="27"/>
      <c r="B84" s="35"/>
      <c r="C84" s="36"/>
      <c r="D84" s="36"/>
      <c r="E84" s="30"/>
      <c r="F84" s="31"/>
      <c r="G84" s="27"/>
      <c r="H84" s="30"/>
      <c r="I84" s="30"/>
      <c r="J84" s="30"/>
      <c r="K84" s="31"/>
    </row>
    <row r="85" ht="23.25" customHeight="1" spans="1:11">
      <c r="A85" s="27"/>
      <c r="B85" s="30"/>
      <c r="C85" s="30"/>
      <c r="D85" s="30"/>
      <c r="E85" s="30"/>
      <c r="F85" s="31"/>
      <c r="G85" s="27"/>
      <c r="H85" s="30"/>
      <c r="I85" s="30"/>
      <c r="J85" s="30"/>
      <c r="K85" s="31"/>
    </row>
    <row r="86" ht="23.25" customHeight="1" spans="1:11">
      <c r="A86" s="27"/>
      <c r="B86" s="30"/>
      <c r="C86" s="30"/>
      <c r="D86" s="30"/>
      <c r="E86" s="30"/>
      <c r="F86" s="31"/>
      <c r="G86" s="27"/>
      <c r="H86" s="30"/>
      <c r="I86" s="30"/>
      <c r="J86" s="30"/>
      <c r="K86" s="31"/>
    </row>
    <row r="87" ht="23.25" customHeight="1" spans="1:11">
      <c r="A87" s="27"/>
      <c r="B87" s="37"/>
      <c r="C87" s="38"/>
      <c r="D87" s="39"/>
      <c r="E87" s="40"/>
      <c r="F87" s="41"/>
      <c r="G87" s="42"/>
      <c r="H87" s="43"/>
      <c r="I87" s="30"/>
      <c r="J87" s="30"/>
      <c r="K87" s="31"/>
    </row>
    <row r="88" ht="23.25" customHeight="1" spans="1:11">
      <c r="A88" s="27"/>
      <c r="B88" s="44"/>
      <c r="C88" s="45"/>
      <c r="D88" s="45"/>
      <c r="E88" s="45"/>
      <c r="F88" s="46"/>
      <c r="G88" s="47"/>
      <c r="H88" s="45"/>
      <c r="I88" s="30"/>
      <c r="J88" s="30"/>
      <c r="K88" s="31"/>
    </row>
    <row r="89" ht="23.25" customHeight="1" spans="1:11">
      <c r="A89" s="27"/>
      <c r="B89" s="39"/>
      <c r="C89" s="48"/>
      <c r="D89" s="49"/>
      <c r="E89" s="49"/>
      <c r="F89" s="50"/>
      <c r="G89" s="51"/>
      <c r="H89" s="52"/>
      <c r="I89" s="30"/>
      <c r="J89" s="30"/>
      <c r="K89" s="31"/>
    </row>
    <row r="90" ht="23.25" customHeight="1" spans="1:11">
      <c r="A90" s="27"/>
      <c r="B90" s="39"/>
      <c r="C90" s="48"/>
      <c r="D90" s="49"/>
      <c r="E90" s="49"/>
      <c r="F90" s="50"/>
      <c r="G90" s="51"/>
      <c r="H90" s="52"/>
      <c r="I90" s="30"/>
      <c r="J90" s="30"/>
      <c r="K90" s="31"/>
    </row>
    <row r="91" ht="23.25" customHeight="1" spans="1:11">
      <c r="A91" s="54" t="s">
        <v>134</v>
      </c>
      <c r="B91" s="54"/>
      <c r="C91" s="55"/>
      <c r="D91" s="56"/>
      <c r="E91" s="56"/>
      <c r="F91" s="57"/>
      <c r="G91" s="53" t="s">
        <v>134</v>
      </c>
      <c r="H91" s="58"/>
      <c r="I91" s="62"/>
      <c r="J91" s="62"/>
      <c r="K91" s="63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 spans="2:11">
      <c r="B175" s="65"/>
      <c r="C175" s="65"/>
      <c r="D175" s="65"/>
      <c r="E175" s="65"/>
      <c r="F175" s="65"/>
      <c r="G175" s="65"/>
      <c r="H175" s="65"/>
      <c r="I175" s="65"/>
      <c r="J175" s="65"/>
      <c r="K175" s="65"/>
    </row>
    <row r="176" ht="23.25" customHeight="1" spans="2:11">
      <c r="B176" s="65"/>
      <c r="C176" s="65"/>
      <c r="D176" s="65"/>
      <c r="E176" s="65"/>
      <c r="F176" s="65"/>
      <c r="G176" s="65"/>
      <c r="H176" s="65"/>
      <c r="I176" s="65"/>
      <c r="J176" s="65"/>
      <c r="K176" s="65"/>
    </row>
    <row r="177" ht="23.25" customHeight="1" spans="2:11">
      <c r="B177" s="65"/>
      <c r="C177" s="65"/>
      <c r="D177" s="65"/>
      <c r="E177" s="65"/>
      <c r="F177" s="65"/>
      <c r="G177" s="65"/>
      <c r="H177" s="65"/>
      <c r="I177" s="65"/>
      <c r="J177" s="65"/>
      <c r="K177" s="65"/>
    </row>
    <row r="178" ht="23.25" customHeight="1" spans="2:11">
      <c r="B178" s="65"/>
      <c r="C178" s="65"/>
      <c r="D178" s="65"/>
      <c r="E178" s="65"/>
      <c r="F178" s="65"/>
      <c r="G178" s="65"/>
      <c r="H178" s="65"/>
      <c r="I178" s="65"/>
      <c r="J178" s="65"/>
      <c r="K178" s="65"/>
    </row>
    <row r="179" ht="23.25" customHeight="1" spans="2:11">
      <c r="B179" s="65"/>
      <c r="C179" s="65"/>
      <c r="D179" s="65"/>
      <c r="E179" s="65"/>
      <c r="F179" s="65"/>
      <c r="G179" s="65"/>
      <c r="H179" s="65"/>
      <c r="I179" s="65"/>
      <c r="J179" s="65"/>
      <c r="K179" s="65"/>
    </row>
    <row r="180" ht="23.25" customHeight="1" spans="2:11">
      <c r="B180" s="65"/>
      <c r="C180" s="65"/>
      <c r="D180" s="65"/>
      <c r="E180" s="65"/>
      <c r="F180" s="65"/>
      <c r="G180" s="65"/>
      <c r="H180" s="65"/>
      <c r="I180" s="65"/>
      <c r="J180" s="65"/>
      <c r="K180" s="65"/>
    </row>
    <row r="181" ht="23.25" customHeight="1" spans="2:11">
      <c r="B181" s="65"/>
      <c r="C181" s="65"/>
      <c r="D181" s="65"/>
      <c r="E181" s="65"/>
      <c r="F181" s="65"/>
      <c r="G181" s="65"/>
      <c r="H181" s="65"/>
      <c r="I181" s="65"/>
      <c r="J181" s="65"/>
      <c r="K181" s="65"/>
    </row>
    <row r="182" ht="23.25" customHeight="1" spans="2:11">
      <c r="B182" s="65"/>
      <c r="C182" s="65"/>
      <c r="D182" s="65"/>
      <c r="E182" s="65"/>
      <c r="F182" s="65"/>
      <c r="G182" s="65"/>
      <c r="H182" s="65"/>
      <c r="I182" s="65"/>
      <c r="J182" s="65"/>
      <c r="K182" s="65"/>
    </row>
    <row r="183" ht="23.25" customHeight="1" spans="2:11">
      <c r="B183" s="65"/>
      <c r="C183" s="65"/>
      <c r="D183" s="65"/>
      <c r="E183" s="65"/>
      <c r="F183" s="65"/>
      <c r="G183" s="65"/>
      <c r="H183" s="65"/>
      <c r="I183" s="65"/>
      <c r="J183" s="65"/>
      <c r="K183" s="65"/>
    </row>
    <row r="184" ht="23.25" customHeight="1" spans="2:11">
      <c r="B184" s="65"/>
      <c r="C184" s="65"/>
      <c r="D184" s="65"/>
      <c r="E184" s="65"/>
      <c r="F184" s="65"/>
      <c r="G184" s="65"/>
      <c r="H184" s="65"/>
      <c r="I184" s="65"/>
      <c r="J184" s="65"/>
      <c r="K184" s="65"/>
    </row>
    <row r="185" ht="23.25" customHeight="1" spans="2:11">
      <c r="B185" s="65"/>
      <c r="C185" s="65"/>
      <c r="D185" s="65"/>
      <c r="E185" s="65"/>
      <c r="F185" s="65"/>
      <c r="G185" s="65"/>
      <c r="H185" s="65"/>
      <c r="I185" s="65"/>
      <c r="J185" s="65"/>
      <c r="K185" s="65"/>
    </row>
    <row r="186" ht="23.25" customHeight="1" spans="2:11">
      <c r="B186" s="65"/>
      <c r="C186" s="65"/>
      <c r="D186" s="65"/>
      <c r="E186" s="65"/>
      <c r="F186" s="65"/>
      <c r="G186" s="65"/>
      <c r="H186" s="65"/>
      <c r="I186" s="65"/>
      <c r="J186" s="65"/>
      <c r="K186" s="65"/>
    </row>
    <row r="187" ht="23.25" customHeight="1" spans="2:11">
      <c r="B187" s="65"/>
      <c r="C187" s="65"/>
      <c r="D187" s="65"/>
      <c r="E187" s="65"/>
      <c r="F187" s="65"/>
      <c r="G187" s="65"/>
      <c r="H187" s="65"/>
      <c r="I187" s="65"/>
      <c r="J187" s="65"/>
      <c r="K187" s="65"/>
    </row>
    <row r="188" ht="23.25" customHeight="1" spans="2:11">
      <c r="B188" s="65"/>
      <c r="C188" s="65"/>
      <c r="D188" s="65"/>
      <c r="E188" s="65"/>
      <c r="F188" s="65"/>
      <c r="G188" s="65"/>
      <c r="H188" s="65"/>
      <c r="I188" s="65"/>
      <c r="J188" s="65"/>
      <c r="K188" s="65"/>
    </row>
    <row r="189" ht="23.25" customHeight="1" spans="2:11">
      <c r="B189" s="65"/>
      <c r="C189" s="65"/>
      <c r="D189" s="65"/>
      <c r="E189" s="65"/>
      <c r="F189" s="65"/>
      <c r="G189" s="65"/>
      <c r="H189" s="65"/>
      <c r="I189" s="65"/>
      <c r="J189" s="65"/>
      <c r="K189" s="65"/>
    </row>
    <row r="190" ht="23.25" customHeight="1" spans="2:11">
      <c r="B190" s="65"/>
      <c r="C190" s="65"/>
      <c r="D190" s="65"/>
      <c r="E190" s="65"/>
      <c r="F190" s="65"/>
      <c r="G190" s="65"/>
      <c r="H190" s="65"/>
      <c r="I190" s="65"/>
      <c r="J190" s="65"/>
      <c r="K190" s="65"/>
    </row>
    <row r="191" ht="23.25" customHeight="1" spans="2:11">
      <c r="B191" s="65"/>
      <c r="C191" s="65"/>
      <c r="D191" s="65"/>
      <c r="E191" s="65"/>
      <c r="F191" s="65"/>
      <c r="G191" s="65"/>
      <c r="H191" s="65"/>
      <c r="I191" s="65"/>
      <c r="J191" s="65"/>
      <c r="K191" s="65"/>
    </row>
    <row r="192" ht="23.25" customHeight="1" spans="2:11">
      <c r="B192" s="65"/>
      <c r="C192" s="65"/>
      <c r="D192" s="65"/>
      <c r="E192" s="65"/>
      <c r="F192" s="65"/>
      <c r="G192" s="65"/>
      <c r="H192" s="65"/>
      <c r="I192" s="65"/>
      <c r="J192" s="65"/>
      <c r="K192" s="65"/>
    </row>
    <row r="193" ht="23.25" customHeight="1" spans="2:11">
      <c r="B193" s="65"/>
      <c r="C193" s="65"/>
      <c r="D193" s="65"/>
      <c r="E193" s="65"/>
      <c r="F193" s="65"/>
      <c r="G193" s="65"/>
      <c r="H193" s="65"/>
      <c r="I193" s="65"/>
      <c r="J193" s="65"/>
      <c r="K193" s="65"/>
    </row>
    <row r="194" ht="23.25" customHeight="1" spans="2:11">
      <c r="B194" s="65"/>
      <c r="C194" s="65"/>
      <c r="D194" s="65"/>
      <c r="E194" s="65"/>
      <c r="F194" s="65"/>
      <c r="G194" s="65"/>
      <c r="H194" s="65"/>
      <c r="I194" s="65"/>
      <c r="J194" s="65"/>
      <c r="K194" s="65"/>
    </row>
    <row r="195" ht="23.25" customHeight="1" spans="2:11">
      <c r="B195" s="65"/>
      <c r="C195" s="65"/>
      <c r="D195" s="65"/>
      <c r="E195" s="65"/>
      <c r="F195" s="65"/>
      <c r="G195" s="65"/>
      <c r="H195" s="65"/>
      <c r="I195" s="65"/>
      <c r="J195" s="65"/>
      <c r="K195" s="65"/>
    </row>
    <row r="196" ht="23.25" customHeight="1" spans="2:11">
      <c r="B196" s="65"/>
      <c r="C196" s="65"/>
      <c r="D196" s="65"/>
      <c r="E196" s="65"/>
      <c r="F196" s="65"/>
      <c r="G196" s="65"/>
      <c r="H196" s="65"/>
      <c r="I196" s="65"/>
      <c r="J196" s="65"/>
      <c r="K196" s="65"/>
    </row>
    <row r="197" ht="23.25" customHeight="1" spans="2:11">
      <c r="B197" s="65"/>
      <c r="C197" s="65"/>
      <c r="D197" s="65"/>
      <c r="E197" s="65"/>
      <c r="F197" s="65"/>
      <c r="G197" s="65"/>
      <c r="H197" s="65"/>
      <c r="I197" s="65"/>
      <c r="J197" s="65"/>
      <c r="K197" s="65"/>
    </row>
    <row r="198" ht="23.25" customHeight="1" spans="2:11">
      <c r="B198" s="65"/>
      <c r="C198" s="65"/>
      <c r="D198" s="65"/>
      <c r="E198" s="65"/>
      <c r="F198" s="65"/>
      <c r="G198" s="65"/>
      <c r="H198" s="65"/>
      <c r="I198" s="65"/>
      <c r="J198" s="65"/>
      <c r="K198" s="65"/>
    </row>
    <row r="199" ht="23.25" customHeight="1" spans="2:11">
      <c r="B199" s="65"/>
      <c r="C199" s="65"/>
      <c r="D199" s="65"/>
      <c r="E199" s="65"/>
      <c r="F199" s="65"/>
      <c r="G199" s="65"/>
      <c r="H199" s="65"/>
      <c r="I199" s="65"/>
      <c r="J199" s="65"/>
      <c r="K199" s="65"/>
    </row>
    <row r="200" ht="23.25" customHeight="1" spans="2:11">
      <c r="B200" s="65"/>
      <c r="C200" s="65"/>
      <c r="D200" s="65"/>
      <c r="E200" s="65"/>
      <c r="F200" s="65"/>
      <c r="G200" s="65"/>
      <c r="H200" s="65"/>
      <c r="I200" s="65"/>
      <c r="J200" s="65"/>
      <c r="K200" s="65"/>
    </row>
    <row r="201" ht="23.25" customHeight="1" spans="2:11">
      <c r="B201" s="65"/>
      <c r="C201" s="65"/>
      <c r="D201" s="65"/>
      <c r="E201" s="65"/>
      <c r="F201" s="65"/>
      <c r="G201" s="65"/>
      <c r="H201" s="65"/>
      <c r="I201" s="65"/>
      <c r="J201" s="65"/>
      <c r="K201" s="65"/>
    </row>
    <row r="202" ht="23.25" customHeight="1" spans="2:11">
      <c r="B202" s="65"/>
      <c r="C202" s="65"/>
      <c r="D202" s="65"/>
      <c r="E202" s="65"/>
      <c r="F202" s="65"/>
      <c r="G202" s="65"/>
      <c r="H202" s="65"/>
      <c r="I202" s="65"/>
      <c r="J202" s="65"/>
      <c r="K202" s="65"/>
    </row>
    <row r="203" ht="23.25" customHeight="1" spans="2:11">
      <c r="B203" s="65"/>
      <c r="C203" s="65"/>
      <c r="D203" s="65"/>
      <c r="E203" s="65"/>
      <c r="F203" s="65"/>
      <c r="G203" s="65"/>
      <c r="H203" s="65"/>
      <c r="I203" s="65"/>
      <c r="J203" s="65"/>
      <c r="K203" s="65"/>
    </row>
    <row r="204" ht="23.25" customHeight="1" spans="2:11">
      <c r="B204" s="65"/>
      <c r="C204" s="65"/>
      <c r="D204" s="65"/>
      <c r="E204" s="65"/>
      <c r="F204" s="65"/>
      <c r="G204" s="65"/>
      <c r="H204" s="65"/>
      <c r="I204" s="65"/>
      <c r="J204" s="65"/>
      <c r="K204" s="65"/>
    </row>
    <row r="205" ht="23.25" customHeight="1" spans="2:11">
      <c r="B205" s="65"/>
      <c r="C205" s="65"/>
      <c r="D205" s="65"/>
      <c r="E205" s="65"/>
      <c r="F205" s="65"/>
      <c r="G205" s="65"/>
      <c r="H205" s="65"/>
      <c r="I205" s="65"/>
      <c r="J205" s="65"/>
      <c r="K205" s="65"/>
    </row>
    <row r="206" ht="23.25" customHeight="1" spans="2:11">
      <c r="B206" s="65"/>
      <c r="C206" s="65"/>
      <c r="D206" s="65"/>
      <c r="E206" s="65"/>
      <c r="F206" s="65"/>
      <c r="G206" s="65"/>
      <c r="H206" s="65"/>
      <c r="I206" s="65"/>
      <c r="J206" s="65"/>
      <c r="K206" s="65"/>
    </row>
    <row r="207" ht="23.25" customHeight="1" spans="2:11">
      <c r="B207" s="65"/>
      <c r="C207" s="65"/>
      <c r="D207" s="65"/>
      <c r="E207" s="65"/>
      <c r="F207" s="65"/>
      <c r="G207" s="65"/>
      <c r="H207" s="65"/>
      <c r="I207" s="65"/>
      <c r="J207" s="65"/>
      <c r="K207" s="65"/>
    </row>
    <row r="208" ht="23.25" customHeight="1" spans="2:11">
      <c r="B208" s="65"/>
      <c r="C208" s="65"/>
      <c r="D208" s="65"/>
      <c r="E208" s="65"/>
      <c r="F208" s="65"/>
      <c r="G208" s="65"/>
      <c r="H208" s="65"/>
      <c r="I208" s="65"/>
      <c r="J208" s="65"/>
      <c r="K208" s="65"/>
    </row>
    <row r="209" ht="23.25" customHeight="1" spans="2:11">
      <c r="B209" s="65"/>
      <c r="C209" s="65"/>
      <c r="D209" s="65"/>
      <c r="E209" s="65"/>
      <c r="F209" s="65"/>
      <c r="G209" s="65"/>
      <c r="H209" s="65"/>
      <c r="I209" s="65"/>
      <c r="J209" s="65"/>
      <c r="K209" s="65"/>
    </row>
    <row r="210" ht="23.25" customHeight="1" spans="2:11">
      <c r="B210" s="65"/>
      <c r="C210" s="65"/>
      <c r="D210" s="65"/>
      <c r="E210" s="65"/>
      <c r="F210" s="65"/>
      <c r="G210" s="65"/>
      <c r="H210" s="65"/>
      <c r="I210" s="65"/>
      <c r="J210" s="65"/>
      <c r="K210" s="65"/>
    </row>
    <row r="211" ht="23.25" customHeight="1" spans="2:11">
      <c r="B211" s="65"/>
      <c r="C211" s="65"/>
      <c r="D211" s="65"/>
      <c r="E211" s="65"/>
      <c r="F211" s="65"/>
      <c r="G211" s="65"/>
      <c r="H211" s="65"/>
      <c r="I211" s="65"/>
      <c r="J211" s="65"/>
      <c r="K211" s="65"/>
    </row>
    <row r="212" ht="23.25" customHeight="1" spans="2:11">
      <c r="B212" s="65"/>
      <c r="C212" s="65"/>
      <c r="D212" s="65"/>
      <c r="E212" s="65"/>
      <c r="F212" s="65"/>
      <c r="G212" s="65"/>
      <c r="H212" s="65"/>
      <c r="I212" s="65"/>
      <c r="J212" s="65"/>
      <c r="K212" s="65"/>
    </row>
    <row r="213" ht="23.25" customHeight="1" spans="2:11">
      <c r="B213" s="65"/>
      <c r="C213" s="65"/>
      <c r="D213" s="65"/>
      <c r="E213" s="65"/>
      <c r="F213" s="65"/>
      <c r="G213" s="65"/>
      <c r="H213" s="65"/>
      <c r="I213" s="65"/>
      <c r="J213" s="65"/>
      <c r="K213" s="65"/>
    </row>
    <row r="214" ht="23.25" customHeight="1" spans="2:11">
      <c r="B214" s="65"/>
      <c r="C214" s="65"/>
      <c r="D214" s="65"/>
      <c r="E214" s="65"/>
      <c r="F214" s="65"/>
      <c r="G214" s="65"/>
      <c r="H214" s="65"/>
      <c r="I214" s="65"/>
      <c r="J214" s="65"/>
      <c r="K214" s="65"/>
    </row>
    <row r="215" ht="23.25" customHeight="1" spans="2:11">
      <c r="B215" s="65"/>
      <c r="C215" s="65"/>
      <c r="D215" s="65"/>
      <c r="E215" s="65"/>
      <c r="F215" s="65"/>
      <c r="G215" s="65"/>
      <c r="H215" s="65"/>
      <c r="I215" s="65"/>
      <c r="J215" s="65"/>
      <c r="K215" s="65"/>
    </row>
    <row r="216" ht="23.25" customHeight="1" spans="2:11">
      <c r="B216" s="65"/>
      <c r="C216" s="65"/>
      <c r="D216" s="65"/>
      <c r="E216" s="65"/>
      <c r="F216" s="65"/>
      <c r="G216" s="65"/>
      <c r="H216" s="65"/>
      <c r="I216" s="65"/>
      <c r="J216" s="65"/>
      <c r="K216" s="65"/>
    </row>
    <row r="217" ht="23.25" customHeight="1" spans="2:11">
      <c r="B217" s="65"/>
      <c r="C217" s="65"/>
      <c r="D217" s="65"/>
      <c r="E217" s="65"/>
      <c r="F217" s="65"/>
      <c r="G217" s="65"/>
      <c r="H217" s="65"/>
      <c r="I217" s="65"/>
      <c r="J217" s="65"/>
      <c r="K217" s="65"/>
    </row>
    <row r="218" ht="23.25" customHeight="1" spans="2:11">
      <c r="B218" s="65"/>
      <c r="C218" s="65"/>
      <c r="D218" s="65"/>
      <c r="E218" s="65"/>
      <c r="F218" s="65"/>
      <c r="G218" s="65"/>
      <c r="H218" s="65"/>
      <c r="I218" s="65"/>
      <c r="J218" s="65"/>
      <c r="K218" s="65"/>
    </row>
    <row r="219" ht="23.25" customHeight="1" spans="2:11">
      <c r="B219" s="65"/>
      <c r="C219" s="65"/>
      <c r="D219" s="65"/>
      <c r="E219" s="65"/>
      <c r="F219" s="65"/>
      <c r="G219" s="65"/>
      <c r="H219" s="65"/>
      <c r="I219" s="65"/>
      <c r="J219" s="65"/>
      <c r="K219" s="65"/>
    </row>
    <row r="220" ht="23.25" customHeight="1" spans="2:11">
      <c r="B220" s="65"/>
      <c r="C220" s="65"/>
      <c r="D220" s="65"/>
      <c r="E220" s="65"/>
      <c r="F220" s="65"/>
      <c r="G220" s="65"/>
      <c r="H220" s="65"/>
      <c r="I220" s="65"/>
      <c r="J220" s="65"/>
      <c r="K220" s="65"/>
    </row>
    <row r="221" ht="23.25" customHeight="1" spans="2:11">
      <c r="B221" s="65"/>
      <c r="C221" s="65"/>
      <c r="D221" s="65"/>
      <c r="E221" s="65"/>
      <c r="F221" s="65"/>
      <c r="G221" s="65"/>
      <c r="H221" s="65"/>
      <c r="I221" s="65"/>
      <c r="J221" s="65"/>
      <c r="K221" s="65"/>
    </row>
    <row r="222" ht="23.25" customHeight="1" spans="2:11">
      <c r="B222" s="65"/>
      <c r="C222" s="65"/>
      <c r="D222" s="65"/>
      <c r="E222" s="65"/>
      <c r="F222" s="65"/>
      <c r="G222" s="65"/>
      <c r="H222" s="65"/>
      <c r="I222" s="65"/>
      <c r="J222" s="65"/>
      <c r="K222" s="65"/>
    </row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mergeCells count="10">
    <mergeCell ref="A12:F12"/>
    <mergeCell ref="G12:K12"/>
    <mergeCell ref="A28:F28"/>
    <mergeCell ref="G28:K28"/>
    <mergeCell ref="A44:F44"/>
    <mergeCell ref="G44:K44"/>
    <mergeCell ref="A60:F60"/>
    <mergeCell ref="G60:K60"/>
    <mergeCell ref="A76:F76"/>
    <mergeCell ref="G76:K76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O1748"/>
  <sheetViews>
    <sheetView showGridLines="0" zoomScale="85" zoomScaleNormal="85" workbookViewId="0">
      <selection activeCell="D274" sqref="D274"/>
    </sheetView>
  </sheetViews>
  <sheetFormatPr defaultColWidth="0" defaultRowHeight="15"/>
  <cols>
    <col min="1" max="1" width="2.71428571428571" customWidth="1"/>
    <col min="2" max="2" width="36.1428571428571" customWidth="1"/>
    <col min="3" max="3" width="21.7142857142857" customWidth="1"/>
    <col min="4" max="5" width="12.8571428571429" customWidth="1"/>
    <col min="6" max="13" width="11.7142857142857" customWidth="1"/>
    <col min="14" max="14" width="8.57142857142857" customWidth="1"/>
    <col min="15" max="15" width="9.14285714285714" hidden="1" customWidth="1"/>
    <col min="16" max="18" width="0" hidden="1" customWidth="1"/>
    <col min="19" max="16384" width="9.14285714285714" hidden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9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9"/>
    </row>
    <row r="4" customHeight="1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5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/>
    </row>
    <row r="11" ht="23.25" customHeight="1"/>
    <row r="12" s="65" customFormat="1" ht="23.25" customHeight="1" spans="1:15">
      <c r="A12"/>
      <c r="B12" s="66" t="s">
        <v>761</v>
      </c>
      <c r="C12" s="67"/>
      <c r="D12" s="68"/>
      <c r="E12" s="68"/>
      <c r="F12" s="68"/>
      <c r="G12" s="68"/>
      <c r="H12" s="69"/>
      <c r="I12" s="69"/>
      <c r="J12" s="69"/>
      <c r="K12" s="69"/>
      <c r="L12" s="106"/>
      <c r="M12" s="106"/>
      <c r="N12" s="106"/>
      <c r="O12" s="106"/>
    </row>
    <row r="13" s="65" customFormat="1" ht="23.25" customHeight="1" spans="1:15">
      <c r="A13"/>
      <c r="B13" s="70" t="s">
        <v>762</v>
      </c>
      <c r="C13" s="71" t="s">
        <v>763</v>
      </c>
      <c r="D13" s="72" t="s">
        <v>764</v>
      </c>
      <c r="E13" s="72" t="s">
        <v>6</v>
      </c>
      <c r="F13" s="45"/>
      <c r="G13" s="45"/>
      <c r="H13" s="73"/>
      <c r="I13" s="73"/>
      <c r="J13" s="107"/>
      <c r="K13" s="107"/>
      <c r="L13" s="107"/>
      <c r="M13" s="107"/>
      <c r="N13" s="108"/>
      <c r="O13" s="106"/>
    </row>
    <row r="14" s="65" customFormat="1" ht="23.25" customHeight="1" spans="1:15">
      <c r="A14"/>
      <c r="B14" s="74" t="s">
        <v>765</v>
      </c>
      <c r="C14" s="75">
        <v>2</v>
      </c>
      <c r="D14" s="76">
        <v>10</v>
      </c>
      <c r="E14" s="77">
        <f t="shared" ref="E14:E26" si="0">SUM(C14:D14)</f>
        <v>12</v>
      </c>
      <c r="F14" s="45"/>
      <c r="G14" s="45"/>
      <c r="H14" s="73"/>
      <c r="I14" s="73"/>
      <c r="J14" s="107"/>
      <c r="K14" s="107"/>
      <c r="L14" s="107"/>
      <c r="M14" s="107"/>
      <c r="N14" s="108"/>
      <c r="O14" s="106"/>
    </row>
    <row r="15" s="65" customFormat="1" ht="23.25" customHeight="1" spans="1:15">
      <c r="A15"/>
      <c r="B15" s="78" t="s">
        <v>766</v>
      </c>
      <c r="C15" s="79">
        <v>2</v>
      </c>
      <c r="D15" s="80">
        <v>0</v>
      </c>
      <c r="E15" s="81">
        <f t="shared" si="0"/>
        <v>2</v>
      </c>
      <c r="F15" s="82"/>
      <c r="G15" s="82"/>
      <c r="H15" s="83"/>
      <c r="I15" s="83"/>
      <c r="J15" s="109"/>
      <c r="K15" s="109"/>
      <c r="L15" s="109"/>
      <c r="M15" s="109"/>
      <c r="N15" s="110"/>
      <c r="O15" s="111"/>
    </row>
    <row r="16" s="65" customFormat="1" ht="23.25" customHeight="1" spans="1:15">
      <c r="A16"/>
      <c r="B16" s="78" t="s">
        <v>767</v>
      </c>
      <c r="C16" s="79">
        <v>24</v>
      </c>
      <c r="D16" s="80">
        <v>0</v>
      </c>
      <c r="E16" s="81">
        <f t="shared" si="0"/>
        <v>24</v>
      </c>
      <c r="F16" s="82"/>
      <c r="G16" s="82"/>
      <c r="H16" s="83"/>
      <c r="I16" s="83"/>
      <c r="J16" s="109"/>
      <c r="K16" s="109"/>
      <c r="L16" s="109"/>
      <c r="M16" s="109"/>
      <c r="N16" s="110"/>
      <c r="O16" s="111"/>
    </row>
    <row r="17" s="65" customFormat="1" ht="23.25" customHeight="1" spans="1:15">
      <c r="A17"/>
      <c r="B17" s="78" t="s">
        <v>768</v>
      </c>
      <c r="C17" s="79">
        <v>26</v>
      </c>
      <c r="D17" s="80">
        <v>2</v>
      </c>
      <c r="E17" s="81">
        <f t="shared" si="0"/>
        <v>28</v>
      </c>
      <c r="F17" s="82"/>
      <c r="G17" s="82"/>
      <c r="H17" s="83"/>
      <c r="I17" s="83"/>
      <c r="J17" s="109"/>
      <c r="K17" s="109"/>
      <c r="L17" s="109"/>
      <c r="M17" s="109"/>
      <c r="N17" s="110"/>
      <c r="O17" s="111"/>
    </row>
    <row r="18" s="65" customFormat="1" ht="23.25" customHeight="1" spans="1:15">
      <c r="A18"/>
      <c r="B18" s="78" t="s">
        <v>769</v>
      </c>
      <c r="C18" s="79">
        <v>4</v>
      </c>
      <c r="D18" s="80">
        <v>9</v>
      </c>
      <c r="E18" s="81">
        <f t="shared" si="0"/>
        <v>13</v>
      </c>
      <c r="F18" s="82"/>
      <c r="G18" s="82"/>
      <c r="H18" s="83"/>
      <c r="I18" s="83"/>
      <c r="J18" s="109"/>
      <c r="K18" s="109"/>
      <c r="L18" s="109"/>
      <c r="M18" s="109"/>
      <c r="N18" s="110"/>
      <c r="O18" s="111"/>
    </row>
    <row r="19" s="65" customFormat="1" ht="23.25" customHeight="1" spans="1:15">
      <c r="A19"/>
      <c r="B19" s="78" t="s">
        <v>770</v>
      </c>
      <c r="C19" s="79">
        <v>5</v>
      </c>
      <c r="D19" s="80">
        <v>0</v>
      </c>
      <c r="E19" s="81">
        <f t="shared" si="0"/>
        <v>5</v>
      </c>
      <c r="F19" s="82"/>
      <c r="G19" s="82"/>
      <c r="H19" s="83"/>
      <c r="I19" s="83"/>
      <c r="J19" s="109"/>
      <c r="K19" s="109"/>
      <c r="L19" s="109"/>
      <c r="M19" s="109"/>
      <c r="N19" s="110"/>
      <c r="O19" s="111"/>
    </row>
    <row r="20" s="65" customFormat="1" ht="23.25" customHeight="1" spans="1:15">
      <c r="A20"/>
      <c r="B20" s="78" t="s">
        <v>771</v>
      </c>
      <c r="C20" s="79">
        <v>0</v>
      </c>
      <c r="D20" s="80">
        <v>29</v>
      </c>
      <c r="E20" s="81">
        <f t="shared" si="0"/>
        <v>29</v>
      </c>
      <c r="F20" s="82"/>
      <c r="G20" s="82"/>
      <c r="H20" s="83"/>
      <c r="I20" s="83"/>
      <c r="J20" s="109"/>
      <c r="K20" s="109"/>
      <c r="L20" s="109"/>
      <c r="M20" s="109"/>
      <c r="N20" s="110"/>
      <c r="O20" s="111"/>
    </row>
    <row r="21" s="65" customFormat="1" ht="23.25" customHeight="1" spans="1:15">
      <c r="A21"/>
      <c r="B21" s="78" t="s">
        <v>772</v>
      </c>
      <c r="C21" s="79">
        <v>1</v>
      </c>
      <c r="D21" s="80">
        <v>0</v>
      </c>
      <c r="E21" s="81">
        <f t="shared" si="0"/>
        <v>1</v>
      </c>
      <c r="F21" s="82"/>
      <c r="G21" s="82"/>
      <c r="H21" s="83"/>
      <c r="I21" s="83"/>
      <c r="J21" s="109"/>
      <c r="K21" s="109"/>
      <c r="L21" s="109"/>
      <c r="M21" s="109"/>
      <c r="N21" s="110"/>
      <c r="O21" s="111"/>
    </row>
    <row r="22" s="65" customFormat="1" ht="23.25" customHeight="1" spans="1:15">
      <c r="A22"/>
      <c r="B22" s="78" t="s">
        <v>773</v>
      </c>
      <c r="C22" s="79">
        <v>9</v>
      </c>
      <c r="D22" s="80">
        <v>18</v>
      </c>
      <c r="E22" s="81">
        <f t="shared" si="0"/>
        <v>27</v>
      </c>
      <c r="F22" s="82"/>
      <c r="G22" s="82"/>
      <c r="H22" s="83"/>
      <c r="I22" s="83"/>
      <c r="J22" s="109"/>
      <c r="K22" s="109"/>
      <c r="L22" s="109"/>
      <c r="M22" s="109"/>
      <c r="N22" s="110"/>
      <c r="O22" s="111"/>
    </row>
    <row r="23" s="65" customFormat="1" ht="23.25" customHeight="1" spans="1:15">
      <c r="A23"/>
      <c r="B23" s="78" t="s">
        <v>774</v>
      </c>
      <c r="C23" s="79">
        <v>19</v>
      </c>
      <c r="D23" s="80">
        <v>0</v>
      </c>
      <c r="E23" s="81">
        <f t="shared" si="0"/>
        <v>19</v>
      </c>
      <c r="F23" s="82"/>
      <c r="G23" s="82"/>
      <c r="H23" s="83"/>
      <c r="I23" s="83"/>
      <c r="J23" s="109"/>
      <c r="K23" s="109"/>
      <c r="L23" s="109"/>
      <c r="M23" s="109"/>
      <c r="N23" s="110"/>
      <c r="O23" s="111"/>
    </row>
    <row r="24" s="65" customFormat="1" ht="23.25" customHeight="1" spans="1:15">
      <c r="A24"/>
      <c r="B24" s="78" t="s">
        <v>775</v>
      </c>
      <c r="C24" s="79">
        <v>3</v>
      </c>
      <c r="D24" s="80">
        <v>16</v>
      </c>
      <c r="E24" s="81">
        <f t="shared" si="0"/>
        <v>19</v>
      </c>
      <c r="F24" s="82"/>
      <c r="G24" s="82"/>
      <c r="H24" s="83"/>
      <c r="I24" s="83"/>
      <c r="J24" s="109"/>
      <c r="K24" s="109"/>
      <c r="L24" s="109"/>
      <c r="M24" s="109"/>
      <c r="N24" s="110"/>
      <c r="O24" s="111"/>
    </row>
    <row r="25" s="65" customFormat="1" ht="23.25" customHeight="1" spans="1:15">
      <c r="A25"/>
      <c r="B25" s="78" t="s">
        <v>776</v>
      </c>
      <c r="C25" s="79">
        <v>23</v>
      </c>
      <c r="D25" s="80">
        <v>25</v>
      </c>
      <c r="E25" s="81">
        <f t="shared" si="0"/>
        <v>48</v>
      </c>
      <c r="F25" s="82"/>
      <c r="G25" s="82"/>
      <c r="H25" s="83"/>
      <c r="I25" s="83"/>
      <c r="J25" s="109"/>
      <c r="K25" s="109"/>
      <c r="L25" s="109"/>
      <c r="M25" s="109"/>
      <c r="N25" s="110"/>
      <c r="O25" s="111"/>
    </row>
    <row r="26" s="65" customFormat="1" ht="23.25" customHeight="1" spans="1:15">
      <c r="A26"/>
      <c r="B26" s="78" t="s">
        <v>777</v>
      </c>
      <c r="C26" s="79">
        <v>1</v>
      </c>
      <c r="D26" s="80">
        <v>0</v>
      </c>
      <c r="E26" s="81">
        <f t="shared" si="0"/>
        <v>1</v>
      </c>
      <c r="F26" s="82"/>
      <c r="G26" s="82"/>
      <c r="H26" s="83"/>
      <c r="I26" s="83"/>
      <c r="J26" s="109"/>
      <c r="K26" s="109"/>
      <c r="L26" s="109"/>
      <c r="M26" s="109"/>
      <c r="N26" s="110"/>
      <c r="O26" s="111"/>
    </row>
    <row r="27" s="65" customFormat="1" ht="23.25" customHeight="1" spans="1:15">
      <c r="A27"/>
      <c r="B27" s="84" t="s">
        <v>6</v>
      </c>
      <c r="C27" s="85">
        <f>SUM(C14:C26)</f>
        <v>119</v>
      </c>
      <c r="D27" s="86">
        <f>SUM(D14:D26)</f>
        <v>109</v>
      </c>
      <c r="E27" s="86">
        <f>SUM(E14:E26)</f>
        <v>228</v>
      </c>
      <c r="F27" s="87"/>
      <c r="G27" s="87"/>
      <c r="H27" s="88"/>
      <c r="I27" s="88"/>
      <c r="J27" s="88"/>
      <c r="K27" s="88"/>
      <c r="L27" s="88"/>
      <c r="M27" s="88"/>
      <c r="N27" s="112"/>
      <c r="O27" s="112"/>
    </row>
    <row r="28" s="65" customFormat="1" ht="12" customHeight="1" spans="1:15">
      <c r="A28"/>
      <c r="B28" s="35" t="s">
        <v>722</v>
      </c>
      <c r="C28" s="67"/>
      <c r="D28" s="89"/>
      <c r="E28" s="89"/>
      <c r="F28" s="89"/>
      <c r="G28" s="89"/>
      <c r="H28" s="90"/>
      <c r="I28" s="90"/>
      <c r="J28" s="90"/>
      <c r="K28" s="90"/>
      <c r="L28" s="112"/>
      <c r="M28" s="112"/>
      <c r="N28" s="112"/>
      <c r="O28" s="112"/>
    </row>
    <row r="29" s="65" customFormat="1" ht="12" customHeight="1" spans="1:15">
      <c r="A29"/>
      <c r="B29" s="35" t="s">
        <v>778</v>
      </c>
      <c r="C29" s="67"/>
      <c r="D29" s="89"/>
      <c r="E29" s="89"/>
      <c r="F29" s="89"/>
      <c r="G29" s="89"/>
      <c r="H29" s="90"/>
      <c r="I29" s="90"/>
      <c r="J29" s="90"/>
      <c r="K29" s="90"/>
      <c r="L29" s="113"/>
      <c r="M29" s="106"/>
      <c r="N29" s="106"/>
      <c r="O29" s="112"/>
    </row>
    <row r="30" s="65" customFormat="1" ht="23.25" customHeight="1" spans="1:15">
      <c r="A30"/>
      <c r="B30" s="35"/>
      <c r="C30" s="67"/>
      <c r="D30" s="89"/>
      <c r="E30" s="89"/>
      <c r="F30" s="89"/>
      <c r="G30" s="89"/>
      <c r="H30" s="90"/>
      <c r="I30" s="90"/>
      <c r="J30" s="90"/>
      <c r="K30" s="90"/>
      <c r="L30" s="113"/>
      <c r="M30" s="106"/>
      <c r="N30" s="106"/>
      <c r="O30" s="112"/>
    </row>
    <row r="31" s="65" customFormat="1" ht="23.25" customHeight="1" spans="1:15">
      <c r="A31"/>
      <c r="B31" s="35"/>
      <c r="C31" s="67"/>
      <c r="D31" s="89"/>
      <c r="E31" s="89"/>
      <c r="F31" s="89"/>
      <c r="G31" s="89"/>
      <c r="H31" s="90"/>
      <c r="I31" s="90"/>
      <c r="J31" s="90"/>
      <c r="K31" s="90"/>
      <c r="L31" s="113"/>
      <c r="M31" s="106"/>
      <c r="N31" s="106"/>
      <c r="O31" s="112"/>
    </row>
    <row r="32" s="65" customFormat="1" ht="23.25" customHeight="1" spans="1:15">
      <c r="A32"/>
      <c r="B32" s="66" t="s">
        <v>779</v>
      </c>
      <c r="C32" s="67"/>
      <c r="D32" s="68"/>
      <c r="E32" s="68"/>
      <c r="F32" s="68"/>
      <c r="G32" s="89"/>
      <c r="H32" s="90"/>
      <c r="I32" s="90"/>
      <c r="J32" s="90"/>
      <c r="K32" s="90"/>
      <c r="L32" s="113"/>
      <c r="M32" s="106"/>
      <c r="N32" s="106"/>
      <c r="O32" s="112"/>
    </row>
    <row r="33" s="65" customFormat="1" ht="23.25" customHeight="1" spans="1:15">
      <c r="A33"/>
      <c r="B33" s="91" t="s">
        <v>762</v>
      </c>
      <c r="C33" s="71" t="s">
        <v>763</v>
      </c>
      <c r="D33" s="72" t="s">
        <v>764</v>
      </c>
      <c r="E33" s="72" t="s">
        <v>6</v>
      </c>
      <c r="F33" s="45"/>
      <c r="G33" s="67"/>
      <c r="H33" s="92"/>
      <c r="I33" s="92"/>
      <c r="J33" s="92"/>
      <c r="K33" s="92"/>
      <c r="L33" s="112"/>
      <c r="M33" s="112"/>
      <c r="N33" s="112"/>
      <c r="O33" s="112"/>
    </row>
    <row r="34" s="65" customFormat="1" ht="23.25" customHeight="1" spans="1:15">
      <c r="A34"/>
      <c r="B34" s="74" t="s">
        <v>765</v>
      </c>
      <c r="C34" s="93">
        <v>1961</v>
      </c>
      <c r="D34" s="94">
        <v>18708.5</v>
      </c>
      <c r="E34" s="95">
        <f>SUM(C34:D34)</f>
        <v>20669.5</v>
      </c>
      <c r="F34" s="82"/>
      <c r="G34" s="67"/>
      <c r="H34" s="92"/>
      <c r="I34" s="92"/>
      <c r="J34" s="92"/>
      <c r="K34" s="92"/>
      <c r="L34" s="112"/>
      <c r="M34" s="112"/>
      <c r="N34" s="112"/>
      <c r="O34" s="112"/>
    </row>
    <row r="35" s="65" customFormat="1" ht="23.25" customHeight="1" spans="1:15">
      <c r="A35"/>
      <c r="B35" s="78" t="s">
        <v>766</v>
      </c>
      <c r="C35" s="93">
        <v>2273.7</v>
      </c>
      <c r="D35" s="94">
        <v>0</v>
      </c>
      <c r="E35" s="95">
        <f>SUM(C35:D35)</f>
        <v>2273.7</v>
      </c>
      <c r="F35" s="82"/>
      <c r="G35" s="67"/>
      <c r="H35" s="92"/>
      <c r="I35" s="92"/>
      <c r="J35" s="92"/>
      <c r="K35" s="92"/>
      <c r="L35" s="112"/>
      <c r="M35" s="112"/>
      <c r="N35" s="112"/>
      <c r="O35" s="112"/>
    </row>
    <row r="36" s="65" customFormat="1" ht="23.25" customHeight="1" spans="1:15">
      <c r="A36"/>
      <c r="B36" s="78" t="s">
        <v>767</v>
      </c>
      <c r="C36" s="93">
        <v>26272.41</v>
      </c>
      <c r="D36" s="94">
        <v>0</v>
      </c>
      <c r="E36" s="95">
        <f t="shared" ref="E36:E46" si="1">SUM(C36:D36)</f>
        <v>26272.41</v>
      </c>
      <c r="F36" s="82"/>
      <c r="G36" s="67"/>
      <c r="H36" s="92"/>
      <c r="I36" s="92"/>
      <c r="J36" s="92"/>
      <c r="K36" s="92"/>
      <c r="L36" s="112"/>
      <c r="M36" s="112"/>
      <c r="N36" s="112"/>
      <c r="O36" s="112"/>
    </row>
    <row r="37" s="65" customFormat="1" ht="23.25" customHeight="1" spans="1:15">
      <c r="A37"/>
      <c r="B37" s="78" t="s">
        <v>768</v>
      </c>
      <c r="C37" s="93">
        <v>12460.71</v>
      </c>
      <c r="D37" s="94">
        <v>1520</v>
      </c>
      <c r="E37" s="95">
        <f t="shared" si="1"/>
        <v>13980.71</v>
      </c>
      <c r="F37" s="82"/>
      <c r="G37" s="67"/>
      <c r="H37" s="92"/>
      <c r="I37" s="92"/>
      <c r="J37" s="92"/>
      <c r="K37" s="92"/>
      <c r="L37" s="112"/>
      <c r="M37" s="112"/>
      <c r="N37" s="112"/>
      <c r="O37" s="112"/>
    </row>
    <row r="38" s="65" customFormat="1" ht="23.25" customHeight="1" spans="1:15">
      <c r="A38"/>
      <c r="B38" s="78" t="s">
        <v>769</v>
      </c>
      <c r="C38" s="93">
        <v>9264.31</v>
      </c>
      <c r="D38" s="94">
        <v>24040</v>
      </c>
      <c r="E38" s="95">
        <f t="shared" si="1"/>
        <v>33304.31</v>
      </c>
      <c r="F38" s="82"/>
      <c r="G38" s="67"/>
      <c r="H38" s="92"/>
      <c r="I38" s="92"/>
      <c r="J38" s="92"/>
      <c r="K38" s="92"/>
      <c r="L38" s="112"/>
      <c r="M38" s="112"/>
      <c r="N38" s="112"/>
      <c r="O38" s="112"/>
    </row>
    <row r="39" s="65" customFormat="1" ht="23.25" customHeight="1" spans="1:15">
      <c r="A39"/>
      <c r="B39" s="78" t="s">
        <v>770</v>
      </c>
      <c r="C39" s="93">
        <v>2750.53</v>
      </c>
      <c r="D39" s="94">
        <v>0</v>
      </c>
      <c r="E39" s="95">
        <f t="shared" si="1"/>
        <v>2750.53</v>
      </c>
      <c r="F39" s="82"/>
      <c r="G39" s="67"/>
      <c r="H39" s="92"/>
      <c r="I39" s="92"/>
      <c r="J39" s="92"/>
      <c r="K39" s="92"/>
      <c r="L39" s="112"/>
      <c r="M39" s="112"/>
      <c r="N39" s="112"/>
      <c r="O39" s="112"/>
    </row>
    <row r="40" s="65" customFormat="1" ht="23.25" customHeight="1" spans="1:15">
      <c r="A40"/>
      <c r="B40" s="78" t="s">
        <v>771</v>
      </c>
      <c r="C40" s="93">
        <v>0</v>
      </c>
      <c r="D40" s="94">
        <v>57700.33</v>
      </c>
      <c r="E40" s="95">
        <f t="shared" si="1"/>
        <v>57700.33</v>
      </c>
      <c r="F40" s="82"/>
      <c r="G40" s="67"/>
      <c r="H40" s="92"/>
      <c r="I40" s="92"/>
      <c r="J40" s="92"/>
      <c r="K40" s="92"/>
      <c r="L40" s="112"/>
      <c r="M40" s="112"/>
      <c r="N40" s="112"/>
      <c r="O40" s="112"/>
    </row>
    <row r="41" s="65" customFormat="1" ht="23.25" customHeight="1" spans="1:15">
      <c r="A41"/>
      <c r="B41" s="78" t="s">
        <v>772</v>
      </c>
      <c r="C41" s="93">
        <v>386.52</v>
      </c>
      <c r="D41" s="94">
        <v>0</v>
      </c>
      <c r="E41" s="95">
        <f t="shared" si="1"/>
        <v>386.52</v>
      </c>
      <c r="F41" s="82"/>
      <c r="G41" s="67"/>
      <c r="H41" s="92"/>
      <c r="I41" s="92"/>
      <c r="J41" s="92"/>
      <c r="K41" s="92"/>
      <c r="L41" s="112"/>
      <c r="M41" s="112"/>
      <c r="N41" s="112"/>
      <c r="O41" s="112"/>
    </row>
    <row r="42" s="65" customFormat="1" ht="23.25" customHeight="1" spans="1:15">
      <c r="A42"/>
      <c r="B42" s="78" t="s">
        <v>773</v>
      </c>
      <c r="C42" s="93">
        <v>8563.35</v>
      </c>
      <c r="D42" s="94">
        <v>67835.44</v>
      </c>
      <c r="E42" s="95">
        <f t="shared" si="1"/>
        <v>76398.79</v>
      </c>
      <c r="F42" s="82"/>
      <c r="G42" s="67"/>
      <c r="H42" s="92"/>
      <c r="I42" s="92"/>
      <c r="J42" s="92"/>
      <c r="K42" s="92"/>
      <c r="L42" s="112"/>
      <c r="M42" s="112"/>
      <c r="N42" s="112"/>
      <c r="O42" s="112"/>
    </row>
    <row r="43" s="65" customFormat="1" ht="23.25" customHeight="1" spans="1:15">
      <c r="A43"/>
      <c r="B43" s="78" t="s">
        <v>774</v>
      </c>
      <c r="C43" s="93">
        <v>52638.2</v>
      </c>
      <c r="D43" s="94">
        <v>0</v>
      </c>
      <c r="E43" s="95">
        <f t="shared" si="1"/>
        <v>52638.2</v>
      </c>
      <c r="F43" s="82"/>
      <c r="G43" s="67"/>
      <c r="H43" s="92"/>
      <c r="I43" s="92"/>
      <c r="J43" s="92"/>
      <c r="K43" s="92"/>
      <c r="L43" s="112"/>
      <c r="M43" s="112"/>
      <c r="N43" s="112"/>
      <c r="O43" s="112"/>
    </row>
    <row r="44" s="65" customFormat="1" ht="23.25" customHeight="1" spans="1:15">
      <c r="A44"/>
      <c r="B44" s="78" t="s">
        <v>775</v>
      </c>
      <c r="C44" s="93">
        <v>2342.91</v>
      </c>
      <c r="D44" s="94">
        <v>11971.19</v>
      </c>
      <c r="E44" s="95">
        <f t="shared" si="1"/>
        <v>14314.1</v>
      </c>
      <c r="F44" s="82"/>
      <c r="G44" s="67"/>
      <c r="H44" s="92"/>
      <c r="I44" s="92"/>
      <c r="J44" s="92"/>
      <c r="K44" s="92"/>
      <c r="L44" s="112"/>
      <c r="M44" s="112"/>
      <c r="N44" s="112"/>
      <c r="O44" s="112"/>
    </row>
    <row r="45" s="65" customFormat="1" ht="23.25" customHeight="1" spans="1:15">
      <c r="A45"/>
      <c r="B45" s="78" t="s">
        <v>776</v>
      </c>
      <c r="C45" s="93">
        <v>27957.26</v>
      </c>
      <c r="D45" s="94">
        <v>41026.58</v>
      </c>
      <c r="E45" s="95">
        <f t="shared" si="1"/>
        <v>68983.84</v>
      </c>
      <c r="F45" s="82"/>
      <c r="G45" s="67"/>
      <c r="H45" s="92"/>
      <c r="I45" s="92"/>
      <c r="J45" s="92"/>
      <c r="K45" s="92"/>
      <c r="L45" s="112"/>
      <c r="M45" s="112"/>
      <c r="N45" s="112"/>
      <c r="O45" s="112"/>
    </row>
    <row r="46" s="65" customFormat="1" ht="23.25" customHeight="1" spans="1:15">
      <c r="A46"/>
      <c r="B46" s="78" t="s">
        <v>777</v>
      </c>
      <c r="C46" s="93">
        <v>1100</v>
      </c>
      <c r="D46" s="94">
        <v>0</v>
      </c>
      <c r="E46" s="95">
        <f t="shared" si="1"/>
        <v>1100</v>
      </c>
      <c r="F46" s="82"/>
      <c r="G46" s="67"/>
      <c r="H46" s="92"/>
      <c r="I46" s="92"/>
      <c r="J46" s="92"/>
      <c r="K46" s="92"/>
      <c r="L46" s="112"/>
      <c r="M46" s="112"/>
      <c r="N46" s="112"/>
      <c r="O46" s="112"/>
    </row>
    <row r="47" s="65" customFormat="1" ht="23.25" customHeight="1" spans="1:15">
      <c r="A47"/>
      <c r="B47" s="84" t="s">
        <v>6</v>
      </c>
      <c r="C47" s="96">
        <f>SUM(C34:C46)</f>
        <v>147970.9</v>
      </c>
      <c r="D47" s="97">
        <f>SUM(D34:D46)</f>
        <v>222802.04</v>
      </c>
      <c r="E47" s="97">
        <f>SUM(E34:E46)</f>
        <v>370772.94</v>
      </c>
      <c r="F47" s="87"/>
      <c r="G47" s="67"/>
      <c r="H47" s="92"/>
      <c r="I47" s="92"/>
      <c r="J47" s="92"/>
      <c r="K47" s="92"/>
      <c r="L47" s="112"/>
      <c r="M47" s="112"/>
      <c r="N47" s="112"/>
      <c r="O47" s="112"/>
    </row>
    <row r="48" s="65" customFormat="1" ht="12" customHeight="1" spans="1:15">
      <c r="A48"/>
      <c r="B48" s="35" t="s">
        <v>722</v>
      </c>
      <c r="C48" s="67"/>
      <c r="D48" s="89"/>
      <c r="E48" s="89"/>
      <c r="F48" s="89"/>
      <c r="G48" s="67"/>
      <c r="H48" s="92"/>
      <c r="I48" s="92"/>
      <c r="J48" s="92"/>
      <c r="K48" s="92"/>
      <c r="L48" s="112"/>
      <c r="M48" s="112"/>
      <c r="N48" s="112"/>
      <c r="O48" s="112"/>
    </row>
    <row r="49" s="65" customFormat="1" ht="12" customHeight="1" spans="1:15">
      <c r="A49"/>
      <c r="B49" s="35" t="s">
        <v>778</v>
      </c>
      <c r="C49" s="67"/>
      <c r="D49" s="89"/>
      <c r="E49" s="89"/>
      <c r="F49" s="89"/>
      <c r="G49" s="67"/>
      <c r="H49" s="92"/>
      <c r="I49" s="92"/>
      <c r="J49" s="92"/>
      <c r="K49" s="92"/>
      <c r="L49" s="112"/>
      <c r="M49" s="112"/>
      <c r="N49" s="112"/>
      <c r="O49" s="112"/>
    </row>
    <row r="50" s="65" customFormat="1" ht="23.25" customHeight="1" spans="1:15">
      <c r="A50"/>
      <c r="B50" s="67"/>
      <c r="C50" s="67"/>
      <c r="D50" s="67"/>
      <c r="E50" s="67"/>
      <c r="F50" s="67"/>
      <c r="G50" s="67"/>
      <c r="H50" s="92"/>
      <c r="I50" s="92"/>
      <c r="J50" s="92"/>
      <c r="K50" s="92"/>
      <c r="L50" s="112"/>
      <c r="M50" s="112"/>
      <c r="N50" s="112"/>
      <c r="O50" s="112"/>
    </row>
    <row r="51" s="65" customFormat="1" ht="23.25" customHeight="1" spans="1:15">
      <c r="A51"/>
      <c r="B51" s="67"/>
      <c r="C51" s="67"/>
      <c r="D51" s="67"/>
      <c r="E51" s="67"/>
      <c r="F51" s="67"/>
      <c r="G51" s="67"/>
      <c r="H51" s="92"/>
      <c r="I51" s="92"/>
      <c r="J51" s="92"/>
      <c r="K51" s="92"/>
      <c r="L51" s="112"/>
      <c r="M51" s="112"/>
      <c r="N51" s="112"/>
      <c r="O51" s="112"/>
    </row>
    <row r="52" s="65" customFormat="1" ht="23.25" customHeight="1" spans="1:15">
      <c r="A52"/>
      <c r="B52" s="66" t="s">
        <v>780</v>
      </c>
      <c r="C52" s="67"/>
      <c r="D52" s="67"/>
      <c r="E52" s="67"/>
      <c r="F52" s="67"/>
      <c r="G52" s="67"/>
      <c r="H52" s="92"/>
      <c r="I52" s="92"/>
      <c r="J52" s="92"/>
      <c r="K52" s="92"/>
      <c r="L52" s="112"/>
      <c r="M52" s="112"/>
      <c r="N52" s="112"/>
      <c r="O52" s="112"/>
    </row>
    <row r="53" s="65" customFormat="1" ht="24" customHeight="1" spans="1:15">
      <c r="A53"/>
      <c r="B53" s="91" t="s">
        <v>781</v>
      </c>
      <c r="C53" s="72" t="s">
        <v>782</v>
      </c>
      <c r="D53" s="67"/>
      <c r="E53" s="67"/>
      <c r="F53" s="67"/>
      <c r="G53" s="67"/>
      <c r="H53" s="92"/>
      <c r="I53" s="92"/>
      <c r="J53" s="92"/>
      <c r="K53" s="92"/>
      <c r="L53" s="112"/>
      <c r="M53" s="112"/>
      <c r="N53" s="112"/>
      <c r="O53" s="112"/>
    </row>
    <row r="54" s="65" customFormat="1" ht="23.25" customHeight="1" spans="1:15">
      <c r="A54"/>
      <c r="B54" s="98" t="s">
        <v>43</v>
      </c>
      <c r="C54" s="99">
        <f>SUM(C55:C57)</f>
        <v>4</v>
      </c>
      <c r="D54" s="67"/>
      <c r="E54" s="67"/>
      <c r="F54" s="67"/>
      <c r="G54" s="67"/>
      <c r="H54" s="92"/>
      <c r="I54" s="92"/>
      <c r="J54" s="92"/>
      <c r="K54" s="92"/>
      <c r="L54" s="112"/>
      <c r="M54" s="112"/>
      <c r="N54" s="112"/>
      <c r="O54" s="112"/>
    </row>
    <row r="55" s="65" customFormat="1" customHeight="1" spans="1:15">
      <c r="A55"/>
      <c r="B55" s="100" t="s">
        <v>768</v>
      </c>
      <c r="C55" s="101">
        <v>2</v>
      </c>
      <c r="D55" s="67"/>
      <c r="E55" s="67"/>
      <c r="F55" s="67"/>
      <c r="G55" s="67"/>
      <c r="H55" s="92"/>
      <c r="I55" s="92"/>
      <c r="J55" s="92"/>
      <c r="K55" s="92"/>
      <c r="L55" s="112"/>
      <c r="M55" s="112"/>
      <c r="N55" s="112"/>
      <c r="O55" s="112"/>
    </row>
    <row r="56" s="65" customFormat="1" customHeight="1" spans="1:15">
      <c r="A56"/>
      <c r="B56" s="100" t="s">
        <v>774</v>
      </c>
      <c r="C56" s="101">
        <v>1</v>
      </c>
      <c r="D56" s="67"/>
      <c r="E56" s="67"/>
      <c r="F56" s="67"/>
      <c r="G56" s="67"/>
      <c r="H56" s="92"/>
      <c r="I56" s="92"/>
      <c r="J56" s="92"/>
      <c r="K56" s="92"/>
      <c r="L56" s="112"/>
      <c r="M56" s="112"/>
      <c r="N56" s="112"/>
      <c r="O56" s="112"/>
    </row>
    <row r="57" s="65" customFormat="1" customHeight="1" spans="1:15">
      <c r="A57"/>
      <c r="B57" s="100" t="s">
        <v>776</v>
      </c>
      <c r="C57" s="101">
        <v>1</v>
      </c>
      <c r="D57" s="67"/>
      <c r="E57" s="67"/>
      <c r="F57" s="67"/>
      <c r="G57" s="67"/>
      <c r="H57" s="92"/>
      <c r="I57" s="92"/>
      <c r="J57" s="92"/>
      <c r="K57" s="92"/>
      <c r="L57" s="112"/>
      <c r="M57" s="112"/>
      <c r="N57" s="112"/>
      <c r="O57" s="112"/>
    </row>
    <row r="58" s="65" customFormat="1" ht="23.25" customHeight="1" spans="1:15">
      <c r="A58"/>
      <c r="B58" s="102" t="s">
        <v>55</v>
      </c>
      <c r="C58" s="81">
        <f>SUM(C59:C63)</f>
        <v>25</v>
      </c>
      <c r="D58" s="67"/>
      <c r="E58" s="67"/>
      <c r="F58" s="67"/>
      <c r="G58" s="67"/>
      <c r="H58" s="92"/>
      <c r="I58" s="92"/>
      <c r="J58" s="92"/>
      <c r="K58" s="92"/>
      <c r="L58" s="112"/>
      <c r="M58" s="112"/>
      <c r="N58" s="112"/>
      <c r="O58" s="112"/>
    </row>
    <row r="59" s="65" customFormat="1" customHeight="1" spans="1:15">
      <c r="A59"/>
      <c r="B59" s="100" t="s">
        <v>768</v>
      </c>
      <c r="C59" s="101">
        <v>9</v>
      </c>
      <c r="D59" s="67"/>
      <c r="E59" s="67"/>
      <c r="F59" s="67"/>
      <c r="G59" s="67"/>
      <c r="H59" s="92"/>
      <c r="I59" s="92"/>
      <c r="J59" s="92"/>
      <c r="K59" s="92"/>
      <c r="L59" s="112"/>
      <c r="M59" s="112"/>
      <c r="N59" s="112"/>
      <c r="O59" s="112"/>
    </row>
    <row r="60" s="65" customFormat="1" customHeight="1" spans="1:15">
      <c r="A60"/>
      <c r="B60" s="100" t="s">
        <v>773</v>
      </c>
      <c r="C60" s="101">
        <v>3</v>
      </c>
      <c r="D60" s="67"/>
      <c r="E60" s="67"/>
      <c r="F60" s="67"/>
      <c r="G60" s="67"/>
      <c r="H60" s="92"/>
      <c r="I60" s="92"/>
      <c r="J60" s="92"/>
      <c r="K60" s="92"/>
      <c r="L60" s="112"/>
      <c r="M60" s="112"/>
      <c r="N60" s="112"/>
      <c r="O60" s="112"/>
    </row>
    <row r="61" s="65" customFormat="1" customHeight="1" spans="1:15">
      <c r="A61"/>
      <c r="B61" s="100" t="s">
        <v>774</v>
      </c>
      <c r="C61" s="101">
        <v>1</v>
      </c>
      <c r="D61" s="67"/>
      <c r="E61" s="67"/>
      <c r="F61" s="67"/>
      <c r="G61" s="67"/>
      <c r="H61" s="92"/>
      <c r="I61" s="92"/>
      <c r="J61" s="92"/>
      <c r="K61" s="92"/>
      <c r="L61" s="112"/>
      <c r="M61" s="112"/>
      <c r="N61" s="112"/>
      <c r="O61" s="112"/>
    </row>
    <row r="62" s="65" customFormat="1" customHeight="1" spans="1:15">
      <c r="A62"/>
      <c r="B62" s="100" t="s">
        <v>775</v>
      </c>
      <c r="C62" s="101">
        <v>2</v>
      </c>
      <c r="D62" s="67"/>
      <c r="E62" s="67"/>
      <c r="F62" s="67"/>
      <c r="G62" s="67"/>
      <c r="H62" s="92"/>
      <c r="I62" s="92"/>
      <c r="J62" s="92"/>
      <c r="K62" s="92"/>
      <c r="L62" s="112"/>
      <c r="M62" s="112"/>
      <c r="N62" s="112"/>
      <c r="O62" s="112"/>
    </row>
    <row r="63" s="65" customFormat="1" customHeight="1" spans="1:15">
      <c r="A63"/>
      <c r="B63" s="100" t="s">
        <v>776</v>
      </c>
      <c r="C63" s="101">
        <v>10</v>
      </c>
      <c r="D63" s="67"/>
      <c r="E63" s="67"/>
      <c r="F63" s="67"/>
      <c r="G63" s="67"/>
      <c r="H63" s="92"/>
      <c r="I63" s="92"/>
      <c r="J63" s="92"/>
      <c r="K63" s="92"/>
      <c r="L63" s="112"/>
      <c r="M63" s="112"/>
      <c r="N63" s="112"/>
      <c r="O63" s="112"/>
    </row>
    <row r="64" s="65" customFormat="1" ht="23.25" customHeight="1" spans="1:15">
      <c r="A64"/>
      <c r="B64" s="103" t="s">
        <v>39</v>
      </c>
      <c r="C64" s="104">
        <f>SUM(C65:C72)</f>
        <v>23</v>
      </c>
      <c r="D64" s="67"/>
      <c r="E64" s="67"/>
      <c r="F64" s="67"/>
      <c r="G64" s="67"/>
      <c r="H64" s="92"/>
      <c r="I64" s="92"/>
      <c r="J64" s="92"/>
      <c r="K64" s="92"/>
      <c r="L64" s="112"/>
      <c r="M64" s="112"/>
      <c r="N64" s="112"/>
      <c r="O64" s="112"/>
    </row>
    <row r="65" s="65" customFormat="1" customHeight="1" spans="1:15">
      <c r="A65"/>
      <c r="B65" s="100" t="s">
        <v>765</v>
      </c>
      <c r="C65" s="101">
        <v>1</v>
      </c>
      <c r="D65" s="67"/>
      <c r="E65" s="67"/>
      <c r="F65" s="67"/>
      <c r="G65" s="67"/>
      <c r="H65" s="92"/>
      <c r="I65" s="92"/>
      <c r="J65" s="92"/>
      <c r="K65" s="92"/>
      <c r="L65" s="112"/>
      <c r="M65" s="112"/>
      <c r="N65" s="112"/>
      <c r="O65" s="112"/>
    </row>
    <row r="66" s="65" customFormat="1" customHeight="1" spans="1:15">
      <c r="A66"/>
      <c r="B66" s="100" t="s">
        <v>767</v>
      </c>
      <c r="C66" s="101">
        <v>9</v>
      </c>
      <c r="D66" s="67"/>
      <c r="E66" s="67"/>
      <c r="F66" s="67"/>
      <c r="G66" s="67"/>
      <c r="H66" s="92"/>
      <c r="I66" s="92"/>
      <c r="J66" s="92"/>
      <c r="K66" s="92"/>
      <c r="L66" s="112"/>
      <c r="M66" s="112"/>
      <c r="N66" s="112"/>
      <c r="O66" s="112"/>
    </row>
    <row r="67" s="65" customFormat="1" customHeight="1" spans="1:15">
      <c r="A67"/>
      <c r="B67" s="100" t="s">
        <v>768</v>
      </c>
      <c r="C67" s="101">
        <v>2</v>
      </c>
      <c r="D67" s="67"/>
      <c r="E67" s="67"/>
      <c r="F67" s="67"/>
      <c r="G67" s="67"/>
      <c r="H67" s="92"/>
      <c r="I67" s="92"/>
      <c r="J67" s="92"/>
      <c r="K67" s="92"/>
      <c r="L67" s="112"/>
      <c r="M67" s="112"/>
      <c r="N67" s="112"/>
      <c r="O67" s="112"/>
    </row>
    <row r="68" s="65" customFormat="1" customHeight="1" spans="1:15">
      <c r="A68"/>
      <c r="B68" s="100" t="s">
        <v>769</v>
      </c>
      <c r="C68" s="101">
        <v>2</v>
      </c>
      <c r="D68" s="67"/>
      <c r="E68" s="67"/>
      <c r="F68" s="67"/>
      <c r="G68" s="67"/>
      <c r="H68" s="92"/>
      <c r="I68" s="92"/>
      <c r="J68" s="92"/>
      <c r="K68" s="92"/>
      <c r="L68" s="112"/>
      <c r="M68" s="112"/>
      <c r="N68" s="112"/>
      <c r="O68" s="112"/>
    </row>
    <row r="69" s="65" customFormat="1" customHeight="1" spans="1:15">
      <c r="A69"/>
      <c r="B69" s="100" t="s">
        <v>770</v>
      </c>
      <c r="C69" s="101">
        <v>3</v>
      </c>
      <c r="D69" s="67"/>
      <c r="E69" s="67"/>
      <c r="F69" s="67"/>
      <c r="G69" s="67"/>
      <c r="H69" s="92"/>
      <c r="I69" s="92"/>
      <c r="J69" s="92"/>
      <c r="K69" s="92"/>
      <c r="L69" s="112"/>
      <c r="M69" s="112"/>
      <c r="N69" s="112"/>
      <c r="O69" s="112"/>
    </row>
    <row r="70" s="65" customFormat="1" customHeight="1" spans="1:15">
      <c r="A70"/>
      <c r="B70" s="100" t="s">
        <v>772</v>
      </c>
      <c r="C70" s="101">
        <v>1</v>
      </c>
      <c r="D70" s="67"/>
      <c r="E70" s="67"/>
      <c r="F70" s="67"/>
      <c r="G70" s="67"/>
      <c r="H70" s="92"/>
      <c r="I70" s="92"/>
      <c r="J70" s="92"/>
      <c r="K70" s="92"/>
      <c r="L70" s="112"/>
      <c r="M70" s="112"/>
      <c r="N70" s="112"/>
      <c r="O70" s="112"/>
    </row>
    <row r="71" s="65" customFormat="1" customHeight="1" spans="1:15">
      <c r="A71"/>
      <c r="B71" s="100" t="s">
        <v>773</v>
      </c>
      <c r="C71" s="101">
        <v>3</v>
      </c>
      <c r="D71" s="67"/>
      <c r="E71" s="67"/>
      <c r="F71" s="67"/>
      <c r="G71" s="67"/>
      <c r="H71" s="92"/>
      <c r="I71" s="92"/>
      <c r="J71" s="92"/>
      <c r="K71" s="92"/>
      <c r="L71" s="112"/>
      <c r="M71" s="112"/>
      <c r="N71" s="112"/>
      <c r="O71" s="112"/>
    </row>
    <row r="72" s="65" customFormat="1" customHeight="1" spans="1:15">
      <c r="A72"/>
      <c r="B72" s="100" t="s">
        <v>776</v>
      </c>
      <c r="C72" s="101">
        <v>2</v>
      </c>
      <c r="D72" s="67"/>
      <c r="E72" s="67"/>
      <c r="F72" s="67"/>
      <c r="G72" s="67"/>
      <c r="H72" s="92"/>
      <c r="I72" s="92"/>
      <c r="J72" s="92"/>
      <c r="K72" s="92"/>
      <c r="L72" s="112"/>
      <c r="M72" s="112"/>
      <c r="N72" s="112"/>
      <c r="O72" s="112"/>
    </row>
    <row r="73" s="65" customFormat="1" ht="23.25" customHeight="1" spans="1:15">
      <c r="A73"/>
      <c r="B73" s="103" t="s">
        <v>99</v>
      </c>
      <c r="C73" s="104">
        <f>SUM(C74:C75)</f>
        <v>3</v>
      </c>
      <c r="D73" s="67"/>
      <c r="E73" s="67"/>
      <c r="F73" s="67"/>
      <c r="G73" s="67"/>
      <c r="H73" s="92"/>
      <c r="I73" s="92"/>
      <c r="J73" s="92"/>
      <c r="K73" s="92"/>
      <c r="L73" s="112"/>
      <c r="M73" s="112"/>
      <c r="N73" s="112"/>
      <c r="O73" s="112"/>
    </row>
    <row r="74" s="65" customFormat="1" customHeight="1" spans="1:15">
      <c r="A74"/>
      <c r="B74" s="100" t="s">
        <v>774</v>
      </c>
      <c r="C74" s="101">
        <v>2</v>
      </c>
      <c r="D74" s="67"/>
      <c r="E74" s="67"/>
      <c r="F74" s="67"/>
      <c r="G74" s="67"/>
      <c r="H74" s="92"/>
      <c r="I74" s="92"/>
      <c r="J74" s="92"/>
      <c r="K74" s="92"/>
      <c r="L74" s="112"/>
      <c r="M74" s="112"/>
      <c r="N74" s="112"/>
      <c r="O74" s="112"/>
    </row>
    <row r="75" s="65" customFormat="1" customHeight="1" spans="1:15">
      <c r="A75"/>
      <c r="B75" s="100" t="s">
        <v>776</v>
      </c>
      <c r="C75" s="101">
        <v>1</v>
      </c>
      <c r="D75" s="67"/>
      <c r="E75" s="67"/>
      <c r="F75" s="67"/>
      <c r="G75" s="67"/>
      <c r="H75" s="92"/>
      <c r="I75" s="92"/>
      <c r="J75" s="92"/>
      <c r="K75" s="92"/>
      <c r="L75" s="112"/>
      <c r="M75" s="112"/>
      <c r="N75" s="112"/>
      <c r="O75" s="112"/>
    </row>
    <row r="76" s="65" customFormat="1" ht="23.25" customHeight="1" spans="1:15">
      <c r="A76"/>
      <c r="B76" s="103" t="s">
        <v>35</v>
      </c>
      <c r="C76" s="104">
        <f>SUM(C77:C80)</f>
        <v>7</v>
      </c>
      <c r="D76" s="67"/>
      <c r="E76" s="67"/>
      <c r="F76" s="67"/>
      <c r="G76" s="67"/>
      <c r="H76" s="92"/>
      <c r="I76" s="92"/>
      <c r="J76" s="92"/>
      <c r="K76" s="92"/>
      <c r="L76" s="112"/>
      <c r="M76" s="112"/>
      <c r="N76" s="112"/>
      <c r="O76" s="112"/>
    </row>
    <row r="77" s="65" customFormat="1" customHeight="1" spans="1:15">
      <c r="A77"/>
      <c r="B77" s="100" t="s">
        <v>768</v>
      </c>
      <c r="C77" s="101">
        <v>2</v>
      </c>
      <c r="D77" s="67"/>
      <c r="E77" s="67"/>
      <c r="F77" s="67"/>
      <c r="G77" s="67"/>
      <c r="H77" s="92"/>
      <c r="I77" s="92"/>
      <c r="J77" s="92"/>
      <c r="K77" s="92"/>
      <c r="L77" s="112"/>
      <c r="M77" s="112"/>
      <c r="N77" s="112"/>
      <c r="O77" s="112"/>
    </row>
    <row r="78" s="65" customFormat="1" customHeight="1" spans="1:15">
      <c r="A78"/>
      <c r="B78" s="100" t="s">
        <v>773</v>
      </c>
      <c r="C78" s="101">
        <v>2</v>
      </c>
      <c r="D78" s="67"/>
      <c r="E78" s="67"/>
      <c r="F78" s="67"/>
      <c r="G78" s="67"/>
      <c r="H78" s="92"/>
      <c r="I78" s="92"/>
      <c r="J78" s="92"/>
      <c r="K78" s="92"/>
      <c r="L78" s="112"/>
      <c r="M78" s="112"/>
      <c r="N78" s="112"/>
      <c r="O78" s="112"/>
    </row>
    <row r="79" s="65" customFormat="1" customHeight="1" spans="1:15">
      <c r="A79"/>
      <c r="B79" s="100" t="s">
        <v>774</v>
      </c>
      <c r="C79" s="101">
        <v>1</v>
      </c>
      <c r="D79" s="67"/>
      <c r="E79" s="67"/>
      <c r="F79" s="67"/>
      <c r="G79" s="67"/>
      <c r="H79" s="92"/>
      <c r="I79" s="92"/>
      <c r="J79" s="92"/>
      <c r="K79" s="92"/>
      <c r="L79" s="112"/>
      <c r="M79" s="112"/>
      <c r="N79" s="112"/>
      <c r="O79" s="112"/>
    </row>
    <row r="80" s="65" customFormat="1" customHeight="1" spans="1:15">
      <c r="A80"/>
      <c r="B80" s="100" t="s">
        <v>776</v>
      </c>
      <c r="C80" s="101">
        <v>2</v>
      </c>
      <c r="D80" s="67"/>
      <c r="E80" s="67"/>
      <c r="F80" s="67"/>
      <c r="G80" s="67"/>
      <c r="H80" s="92"/>
      <c r="I80" s="92"/>
      <c r="J80" s="92"/>
      <c r="K80" s="92"/>
      <c r="L80" s="112"/>
      <c r="M80" s="112"/>
      <c r="N80" s="112"/>
      <c r="O80" s="112"/>
    </row>
    <row r="81" s="65" customFormat="1" ht="23.25" customHeight="1" spans="1:15">
      <c r="A81"/>
      <c r="B81" s="103" t="s">
        <v>103</v>
      </c>
      <c r="C81" s="104">
        <f>SUM(C82:C86)</f>
        <v>22</v>
      </c>
      <c r="D81" s="67"/>
      <c r="E81" s="67"/>
      <c r="F81" s="67"/>
      <c r="G81" s="67"/>
      <c r="H81" s="92"/>
      <c r="I81" s="92"/>
      <c r="J81" s="92"/>
      <c r="K81" s="92"/>
      <c r="L81" s="112"/>
      <c r="M81" s="112"/>
      <c r="N81" s="112"/>
      <c r="O81" s="112"/>
    </row>
    <row r="82" s="65" customFormat="1" customHeight="1" spans="1:15">
      <c r="A82"/>
      <c r="B82" s="100" t="s">
        <v>765</v>
      </c>
      <c r="C82" s="101">
        <v>1</v>
      </c>
      <c r="D82" s="67"/>
      <c r="E82" s="67"/>
      <c r="F82" s="67"/>
      <c r="G82" s="67"/>
      <c r="H82" s="92"/>
      <c r="I82" s="92"/>
      <c r="J82" s="92"/>
      <c r="K82" s="92"/>
      <c r="L82" s="112"/>
      <c r="M82" s="112"/>
      <c r="N82" s="112"/>
      <c r="O82" s="112"/>
    </row>
    <row r="83" s="65" customFormat="1" customHeight="1" spans="1:15">
      <c r="A83"/>
      <c r="B83" s="100" t="s">
        <v>767</v>
      </c>
      <c r="C83" s="101">
        <v>7</v>
      </c>
      <c r="D83" s="67"/>
      <c r="E83" s="67"/>
      <c r="F83" s="67"/>
      <c r="G83" s="67"/>
      <c r="H83" s="92"/>
      <c r="I83" s="92"/>
      <c r="J83" s="92"/>
      <c r="K83" s="92"/>
      <c r="L83" s="112"/>
      <c r="M83" s="112"/>
      <c r="N83" s="112"/>
      <c r="O83" s="112"/>
    </row>
    <row r="84" s="65" customFormat="1" customHeight="1" spans="1:15">
      <c r="A84"/>
      <c r="B84" s="100" t="s">
        <v>768</v>
      </c>
      <c r="C84" s="101">
        <v>9</v>
      </c>
      <c r="D84" s="67"/>
      <c r="E84" s="67"/>
      <c r="F84" s="67"/>
      <c r="G84" s="67"/>
      <c r="H84" s="92"/>
      <c r="I84" s="92"/>
      <c r="J84" s="92"/>
      <c r="K84" s="92"/>
      <c r="L84" s="112"/>
      <c r="M84" s="112"/>
      <c r="N84" s="112"/>
      <c r="O84" s="112"/>
    </row>
    <row r="85" s="65" customFormat="1" customHeight="1" spans="1:15">
      <c r="A85"/>
      <c r="B85" s="100" t="s">
        <v>769</v>
      </c>
      <c r="C85" s="101">
        <v>2</v>
      </c>
      <c r="D85" s="67"/>
      <c r="E85" s="67"/>
      <c r="F85" s="67"/>
      <c r="G85" s="67"/>
      <c r="H85" s="92"/>
      <c r="I85" s="92"/>
      <c r="J85" s="92"/>
      <c r="K85" s="92"/>
      <c r="L85" s="112"/>
      <c r="M85" s="112"/>
      <c r="N85" s="112"/>
      <c r="O85" s="112"/>
    </row>
    <row r="86" s="65" customFormat="1" customHeight="1" spans="1:15">
      <c r="A86"/>
      <c r="B86" s="100" t="s">
        <v>776</v>
      </c>
      <c r="C86" s="101">
        <v>3</v>
      </c>
      <c r="D86" s="67"/>
      <c r="E86" s="67"/>
      <c r="F86" s="67"/>
      <c r="G86" s="67"/>
      <c r="H86" s="92"/>
      <c r="I86" s="92"/>
      <c r="J86" s="92"/>
      <c r="K86" s="92"/>
      <c r="L86" s="112"/>
      <c r="M86" s="112"/>
      <c r="N86" s="112"/>
      <c r="O86" s="112"/>
    </row>
    <row r="87" s="65" customFormat="1" ht="23.25" customHeight="1" spans="1:15">
      <c r="A87"/>
      <c r="B87" s="103" t="s">
        <v>17</v>
      </c>
      <c r="C87" s="104">
        <f>SUM(C88:C88)</f>
        <v>5</v>
      </c>
      <c r="D87" s="67"/>
      <c r="E87" s="67"/>
      <c r="F87" s="67"/>
      <c r="G87" s="67"/>
      <c r="H87" s="92"/>
      <c r="I87" s="92"/>
      <c r="J87" s="92"/>
      <c r="K87" s="92"/>
      <c r="L87" s="112"/>
      <c r="M87" s="112"/>
      <c r="N87" s="112"/>
      <c r="O87" s="112"/>
    </row>
    <row r="88" s="65" customFormat="1" customHeight="1" spans="1:15">
      <c r="A88"/>
      <c r="B88" s="100" t="s">
        <v>767</v>
      </c>
      <c r="C88" s="101">
        <v>5</v>
      </c>
      <c r="D88" s="67"/>
      <c r="E88" s="67"/>
      <c r="F88" s="67"/>
      <c r="G88" s="67"/>
      <c r="H88" s="92"/>
      <c r="I88" s="92"/>
      <c r="J88" s="92"/>
      <c r="K88" s="92"/>
      <c r="L88" s="112"/>
      <c r="M88" s="112"/>
      <c r="N88" s="112"/>
      <c r="O88" s="112"/>
    </row>
    <row r="89" s="65" customFormat="1" ht="23.25" customHeight="1" spans="1:15">
      <c r="A89"/>
      <c r="B89" s="103" t="s">
        <v>26</v>
      </c>
      <c r="C89" s="104">
        <f>SUM(C90:C95)</f>
        <v>11</v>
      </c>
      <c r="D89" s="67"/>
      <c r="E89" s="67"/>
      <c r="F89" s="67"/>
      <c r="G89" s="67"/>
      <c r="H89" s="92"/>
      <c r="I89" s="92"/>
      <c r="J89" s="92"/>
      <c r="K89" s="92"/>
      <c r="L89" s="112"/>
      <c r="M89" s="112"/>
      <c r="N89" s="112"/>
      <c r="O89" s="112"/>
    </row>
    <row r="90" s="65" customFormat="1" customHeight="1" spans="1:15">
      <c r="A90"/>
      <c r="B90" s="100" t="s">
        <v>766</v>
      </c>
      <c r="C90" s="101">
        <v>2</v>
      </c>
      <c r="D90" s="67"/>
      <c r="E90" s="67"/>
      <c r="F90" s="67"/>
      <c r="G90" s="67"/>
      <c r="H90" s="92"/>
      <c r="I90" s="92"/>
      <c r="J90" s="92"/>
      <c r="K90" s="92"/>
      <c r="L90" s="112"/>
      <c r="M90" s="112"/>
      <c r="N90" s="112"/>
      <c r="O90" s="112"/>
    </row>
    <row r="91" s="65" customFormat="1" customHeight="1" spans="1:15">
      <c r="A91"/>
      <c r="B91" s="100" t="s">
        <v>767</v>
      </c>
      <c r="C91" s="101">
        <v>3</v>
      </c>
      <c r="D91" s="67"/>
      <c r="E91" s="67"/>
      <c r="F91" s="67"/>
      <c r="G91" s="67"/>
      <c r="H91" s="92"/>
      <c r="I91" s="92"/>
      <c r="J91" s="92"/>
      <c r="K91" s="92"/>
      <c r="L91" s="112"/>
      <c r="M91" s="112"/>
      <c r="N91" s="112"/>
      <c r="O91" s="112"/>
    </row>
    <row r="92" s="65" customFormat="1" customHeight="1" spans="1:15">
      <c r="A92"/>
      <c r="B92" s="100" t="s">
        <v>770</v>
      </c>
      <c r="C92" s="101">
        <v>2</v>
      </c>
      <c r="D92" s="67"/>
      <c r="E92" s="67"/>
      <c r="F92" s="67"/>
      <c r="G92" s="67"/>
      <c r="H92" s="92"/>
      <c r="I92" s="92"/>
      <c r="J92" s="92"/>
      <c r="K92" s="92"/>
      <c r="L92" s="112"/>
      <c r="M92" s="112"/>
      <c r="N92" s="112"/>
      <c r="O92" s="112"/>
    </row>
    <row r="93" s="65" customFormat="1" customHeight="1" spans="1:15">
      <c r="A93"/>
      <c r="B93" s="100" t="s">
        <v>773</v>
      </c>
      <c r="C93" s="101">
        <v>1</v>
      </c>
      <c r="D93" s="67"/>
      <c r="E93" s="67"/>
      <c r="F93" s="67"/>
      <c r="G93" s="67"/>
      <c r="H93" s="92"/>
      <c r="I93" s="92"/>
      <c r="J93" s="92"/>
      <c r="K93" s="92"/>
      <c r="L93" s="112"/>
      <c r="M93" s="112"/>
      <c r="N93" s="112"/>
      <c r="O93" s="112"/>
    </row>
    <row r="94" s="65" customFormat="1" customHeight="1" spans="1:15">
      <c r="A94"/>
      <c r="B94" s="100" t="s">
        <v>775</v>
      </c>
      <c r="C94" s="101">
        <v>1</v>
      </c>
      <c r="D94" s="67"/>
      <c r="E94" s="67"/>
      <c r="F94" s="67"/>
      <c r="G94" s="67"/>
      <c r="H94" s="92"/>
      <c r="I94" s="92"/>
      <c r="J94" s="92"/>
      <c r="K94" s="92"/>
      <c r="L94" s="112"/>
      <c r="M94" s="112"/>
      <c r="N94" s="112"/>
      <c r="O94" s="112"/>
    </row>
    <row r="95" s="65" customFormat="1" customHeight="1" spans="1:15">
      <c r="A95"/>
      <c r="B95" s="100" t="s">
        <v>776</v>
      </c>
      <c r="C95" s="101">
        <v>2</v>
      </c>
      <c r="D95" s="67"/>
      <c r="E95" s="67"/>
      <c r="F95" s="67"/>
      <c r="G95" s="67"/>
      <c r="H95" s="92"/>
      <c r="I95" s="92"/>
      <c r="J95" s="92"/>
      <c r="K95" s="92"/>
      <c r="L95" s="112"/>
      <c r="M95" s="112"/>
      <c r="N95" s="112"/>
      <c r="O95" s="112"/>
    </row>
    <row r="96" s="65" customFormat="1" ht="23.25" customHeight="1" spans="1:15">
      <c r="A96"/>
      <c r="B96" s="103" t="s">
        <v>22</v>
      </c>
      <c r="C96" s="104">
        <f>SUM(C97:C99)</f>
        <v>14</v>
      </c>
      <c r="D96" s="67"/>
      <c r="E96" s="67"/>
      <c r="F96" s="67"/>
      <c r="G96" s="67"/>
      <c r="H96" s="92"/>
      <c r="I96" s="92"/>
      <c r="J96" s="92"/>
      <c r="K96" s="92"/>
      <c r="L96" s="112"/>
      <c r="M96" s="112"/>
      <c r="N96" s="112"/>
      <c r="O96" s="112"/>
    </row>
    <row r="97" s="65" customFormat="1" customHeight="1" spans="1:15">
      <c r="A97"/>
      <c r="B97" s="100" t="s">
        <v>768</v>
      </c>
      <c r="C97" s="101">
        <v>1</v>
      </c>
      <c r="D97" s="67"/>
      <c r="E97" s="67"/>
      <c r="F97" s="67"/>
      <c r="G97" s="67"/>
      <c r="H97" s="92"/>
      <c r="I97" s="92"/>
      <c r="J97" s="92"/>
      <c r="K97" s="92"/>
      <c r="L97" s="112"/>
      <c r="M97" s="112"/>
      <c r="N97" s="112"/>
      <c r="O97" s="112"/>
    </row>
    <row r="98" s="65" customFormat="1" customHeight="1" spans="1:15">
      <c r="A98"/>
      <c r="B98" s="100" t="s">
        <v>774</v>
      </c>
      <c r="C98" s="101">
        <v>12</v>
      </c>
      <c r="D98" s="67"/>
      <c r="E98" s="67"/>
      <c r="F98" s="67"/>
      <c r="G98" s="67"/>
      <c r="H98" s="92"/>
      <c r="I98" s="92"/>
      <c r="J98" s="92"/>
      <c r="K98" s="92"/>
      <c r="L98" s="112"/>
      <c r="M98" s="112"/>
      <c r="N98" s="112"/>
      <c r="O98" s="112"/>
    </row>
    <row r="99" s="65" customFormat="1" customHeight="1" spans="1:15">
      <c r="A99"/>
      <c r="B99" s="100" t="s">
        <v>777</v>
      </c>
      <c r="C99" s="101">
        <v>1</v>
      </c>
      <c r="D99" s="67"/>
      <c r="E99" s="67"/>
      <c r="F99" s="67"/>
      <c r="G99" s="67"/>
      <c r="H99" s="92"/>
      <c r="I99" s="92"/>
      <c r="J99" s="92"/>
      <c r="K99" s="92"/>
      <c r="L99" s="112"/>
      <c r="M99" s="112"/>
      <c r="N99" s="112"/>
      <c r="O99" s="112"/>
    </row>
    <row r="100" s="65" customFormat="1" ht="23.25" customHeight="1" spans="1:15">
      <c r="A100"/>
      <c r="B100" s="103" t="s">
        <v>50</v>
      </c>
      <c r="C100" s="104">
        <f>SUM(C101:C102)</f>
        <v>3</v>
      </c>
      <c r="D100" s="67"/>
      <c r="E100" s="67"/>
      <c r="F100" s="67"/>
      <c r="G100" s="67"/>
      <c r="H100" s="92"/>
      <c r="I100" s="92"/>
      <c r="J100" s="92"/>
      <c r="K100" s="92"/>
      <c r="L100" s="112"/>
      <c r="M100" s="112"/>
      <c r="N100" s="112"/>
      <c r="O100" s="112"/>
    </row>
    <row r="101" s="65" customFormat="1" customHeight="1" spans="1:15">
      <c r="A101"/>
      <c r="B101" s="100" t="s">
        <v>768</v>
      </c>
      <c r="C101" s="101">
        <v>1</v>
      </c>
      <c r="D101" s="67"/>
      <c r="E101" s="67"/>
      <c r="F101" s="67"/>
      <c r="G101" s="67"/>
      <c r="H101" s="92"/>
      <c r="I101" s="92"/>
      <c r="J101" s="92"/>
      <c r="K101" s="92"/>
      <c r="L101" s="112"/>
      <c r="M101" s="112"/>
      <c r="N101" s="112"/>
      <c r="O101" s="112"/>
    </row>
    <row r="102" s="65" customFormat="1" customHeight="1" spans="1:15">
      <c r="A102"/>
      <c r="B102" s="100" t="s">
        <v>776</v>
      </c>
      <c r="C102" s="101">
        <v>2</v>
      </c>
      <c r="D102" s="67"/>
      <c r="E102" s="67"/>
      <c r="F102" s="67"/>
      <c r="G102" s="67"/>
      <c r="H102" s="92"/>
      <c r="I102" s="92"/>
      <c r="J102" s="92"/>
      <c r="K102" s="92"/>
      <c r="L102" s="112"/>
      <c r="M102" s="112"/>
      <c r="N102" s="112"/>
      <c r="O102" s="112"/>
    </row>
    <row r="103" s="65" customFormat="1" ht="23.25" customHeight="1" spans="1:15">
      <c r="A103"/>
      <c r="B103" s="103" t="s">
        <v>729</v>
      </c>
      <c r="C103" s="104">
        <f>SUM(C104:C104)</f>
        <v>2</v>
      </c>
      <c r="D103" s="67"/>
      <c r="E103" s="67"/>
      <c r="F103" s="67"/>
      <c r="G103" s="67"/>
      <c r="H103" s="92"/>
      <c r="I103" s="92"/>
      <c r="J103" s="92"/>
      <c r="K103" s="92"/>
      <c r="L103" s="112"/>
      <c r="M103" s="112"/>
      <c r="N103" s="112"/>
      <c r="O103" s="112"/>
    </row>
    <row r="104" s="65" customFormat="1" customHeight="1" spans="1:15">
      <c r="A104"/>
      <c r="B104" s="100" t="s">
        <v>774</v>
      </c>
      <c r="C104" s="101">
        <v>2</v>
      </c>
      <c r="D104" s="67"/>
      <c r="E104" s="67"/>
      <c r="F104" s="67"/>
      <c r="G104" s="67"/>
      <c r="H104" s="92"/>
      <c r="I104" s="92"/>
      <c r="J104" s="92"/>
      <c r="K104" s="92"/>
      <c r="L104" s="112"/>
      <c r="M104" s="112"/>
      <c r="N104" s="112"/>
      <c r="O104" s="112"/>
    </row>
    <row r="105" s="65" customFormat="1" ht="23.25" customHeight="1" spans="1:15">
      <c r="A105"/>
      <c r="B105" s="114" t="s">
        <v>529</v>
      </c>
      <c r="C105" s="115">
        <f>C58+C64+C73+C76+C81+C87+C89+C96+C100+C103+C54</f>
        <v>119</v>
      </c>
      <c r="D105" s="67"/>
      <c r="E105" s="67"/>
      <c r="F105" s="67"/>
      <c r="G105" s="67"/>
      <c r="H105" s="92"/>
      <c r="I105" s="92"/>
      <c r="J105" s="92"/>
      <c r="K105" s="92"/>
      <c r="L105" s="112"/>
      <c r="M105" s="112"/>
      <c r="N105" s="112"/>
      <c r="O105" s="112"/>
    </row>
    <row r="106" s="65" customFormat="1" spans="1:15">
      <c r="A106"/>
      <c r="B106" s="116" t="s">
        <v>722</v>
      </c>
      <c r="C106" s="117"/>
      <c r="D106" s="67"/>
      <c r="E106" s="67"/>
      <c r="F106" s="67"/>
      <c r="G106" s="67"/>
      <c r="H106" s="92"/>
      <c r="I106" s="92"/>
      <c r="J106" s="92"/>
      <c r="K106" s="92"/>
      <c r="L106" s="112"/>
      <c r="M106" s="112"/>
      <c r="N106" s="112"/>
      <c r="O106" s="112"/>
    </row>
    <row r="107" s="65" customFormat="1" ht="23.25" customHeight="1" spans="1:15">
      <c r="A107"/>
      <c r="B107" s="67"/>
      <c r="C107" s="67"/>
      <c r="D107" s="67"/>
      <c r="E107" s="67"/>
      <c r="F107" s="67"/>
      <c r="G107" s="67"/>
      <c r="H107" s="92"/>
      <c r="I107" s="92"/>
      <c r="J107" s="92"/>
      <c r="K107" s="92"/>
      <c r="L107" s="112"/>
      <c r="M107" s="112"/>
      <c r="N107" s="112"/>
      <c r="O107" s="112"/>
    </row>
    <row r="108" s="65" customFormat="1" ht="23.25" customHeight="1" spans="1:15">
      <c r="A108"/>
      <c r="B108" s="67"/>
      <c r="C108" s="67"/>
      <c r="D108" s="67"/>
      <c r="E108" s="67"/>
      <c r="F108" s="67"/>
      <c r="G108" s="67"/>
      <c r="H108" s="92"/>
      <c r="I108" s="92"/>
      <c r="J108" s="92"/>
      <c r="K108" s="92"/>
      <c r="L108" s="112"/>
      <c r="M108" s="112"/>
      <c r="N108" s="112"/>
      <c r="O108" s="112"/>
    </row>
    <row r="109" s="65" customFormat="1" ht="23.25" customHeight="1" spans="1:15">
      <c r="A109"/>
      <c r="B109" s="118" t="s">
        <v>783</v>
      </c>
      <c r="C109" s="67"/>
      <c r="D109" s="67"/>
      <c r="E109" s="67"/>
      <c r="F109" s="67"/>
      <c r="G109" s="67"/>
      <c r="H109" s="92"/>
      <c r="I109" s="92"/>
      <c r="J109" s="92"/>
      <c r="K109" s="92"/>
      <c r="L109" s="112"/>
      <c r="M109" s="112"/>
      <c r="N109" s="112"/>
      <c r="O109" s="112"/>
    </row>
    <row r="110" s="65" customFormat="1" ht="26" customHeight="1" spans="1:15">
      <c r="A110"/>
      <c r="B110" s="91" t="s">
        <v>781</v>
      </c>
      <c r="C110" s="72" t="s">
        <v>782</v>
      </c>
      <c r="D110" s="67"/>
      <c r="E110" s="67"/>
      <c r="F110" s="67"/>
      <c r="G110" s="67"/>
      <c r="H110" s="92"/>
      <c r="I110" s="92"/>
      <c r="J110" s="92"/>
      <c r="K110" s="92"/>
      <c r="L110" s="112"/>
      <c r="M110" s="112"/>
      <c r="N110" s="112"/>
      <c r="O110" s="112"/>
    </row>
    <row r="111" s="65" customFormat="1" ht="23.25" customHeight="1" spans="1:15">
      <c r="A111"/>
      <c r="B111" s="98" t="s">
        <v>43</v>
      </c>
      <c r="C111" s="119">
        <f>SUM(C112:C114)</f>
        <v>1740.59</v>
      </c>
      <c r="D111" s="67"/>
      <c r="E111" s="67"/>
      <c r="F111" s="67"/>
      <c r="G111" s="67"/>
      <c r="H111" s="92"/>
      <c r="I111" s="92"/>
      <c r="J111" s="92"/>
      <c r="K111" s="92"/>
      <c r="L111" s="112"/>
      <c r="M111" s="112"/>
      <c r="N111" s="112"/>
      <c r="O111" s="112"/>
    </row>
    <row r="112" s="65" customFormat="1" customHeight="1" spans="1:15">
      <c r="A112"/>
      <c r="B112" s="100" t="s">
        <v>768</v>
      </c>
      <c r="C112" s="120">
        <v>240.59</v>
      </c>
      <c r="D112" s="67"/>
      <c r="E112" s="66"/>
      <c r="F112" s="67"/>
      <c r="G112" s="67"/>
      <c r="H112" s="121"/>
      <c r="I112" s="92"/>
      <c r="J112" s="92"/>
      <c r="K112" s="92"/>
      <c r="L112" s="112"/>
      <c r="M112" s="112"/>
      <c r="N112" s="112"/>
      <c r="O112" s="112"/>
    </row>
    <row r="113" s="65" customFormat="1" customHeight="1" spans="1:15">
      <c r="A113"/>
      <c r="B113" s="100" t="s">
        <v>774</v>
      </c>
      <c r="C113" s="120">
        <v>500</v>
      </c>
      <c r="D113" s="67"/>
      <c r="E113" s="67"/>
      <c r="F113" s="67"/>
      <c r="G113" s="67"/>
      <c r="H113" s="92"/>
      <c r="I113" s="92"/>
      <c r="J113" s="92"/>
      <c r="K113" s="92"/>
      <c r="L113" s="112"/>
      <c r="M113" s="112"/>
      <c r="N113" s="112"/>
      <c r="O113" s="112"/>
    </row>
    <row r="114" s="65" customFormat="1" customHeight="1" spans="1:15">
      <c r="A114"/>
      <c r="B114" s="100" t="s">
        <v>776</v>
      </c>
      <c r="C114" s="120">
        <v>1000</v>
      </c>
      <c r="D114" s="67"/>
      <c r="E114" s="67"/>
      <c r="F114" s="67"/>
      <c r="G114" s="67"/>
      <c r="H114" s="92"/>
      <c r="I114" s="92"/>
      <c r="J114" s="92"/>
      <c r="K114" s="92"/>
      <c r="L114" s="112"/>
      <c r="M114" s="112"/>
      <c r="N114" s="112"/>
      <c r="O114" s="112"/>
    </row>
    <row r="115" s="65" customFormat="1" ht="23.25" customHeight="1" spans="1:15">
      <c r="A115"/>
      <c r="B115" s="102" t="s">
        <v>55</v>
      </c>
      <c r="C115" s="122">
        <f>SUM(C116:C120)</f>
        <v>18615.08</v>
      </c>
      <c r="D115" s="67"/>
      <c r="E115" s="67"/>
      <c r="F115" s="67"/>
      <c r="G115" s="67"/>
      <c r="H115" s="92"/>
      <c r="I115" s="92"/>
      <c r="J115" s="92"/>
      <c r="K115" s="92"/>
      <c r="L115" s="112"/>
      <c r="M115" s="112"/>
      <c r="N115" s="112"/>
      <c r="O115" s="112"/>
    </row>
    <row r="116" s="65" customFormat="1" customHeight="1" spans="1:15">
      <c r="A116"/>
      <c r="B116" s="100" t="s">
        <v>768</v>
      </c>
      <c r="C116" s="120">
        <v>4340.84</v>
      </c>
      <c r="D116" s="67"/>
      <c r="E116" s="67"/>
      <c r="F116" s="67"/>
      <c r="G116" s="67"/>
      <c r="H116" s="92"/>
      <c r="I116" s="92"/>
      <c r="J116" s="92"/>
      <c r="K116" s="92"/>
      <c r="L116" s="112"/>
      <c r="M116" s="112"/>
      <c r="N116" s="112"/>
      <c r="O116" s="112"/>
    </row>
    <row r="117" s="65" customFormat="1" customHeight="1" spans="1:15">
      <c r="A117"/>
      <c r="B117" s="100" t="s">
        <v>773</v>
      </c>
      <c r="C117" s="120">
        <v>2600</v>
      </c>
      <c r="D117" s="67"/>
      <c r="E117" s="67"/>
      <c r="F117" s="67"/>
      <c r="G117" s="67"/>
      <c r="H117" s="92"/>
      <c r="I117" s="92"/>
      <c r="J117" s="92"/>
      <c r="K117" s="92"/>
      <c r="L117" s="112"/>
      <c r="M117" s="112"/>
      <c r="N117" s="112"/>
      <c r="O117" s="112"/>
    </row>
    <row r="118" s="65" customFormat="1" customHeight="1" spans="1:15">
      <c r="A118"/>
      <c r="B118" s="100" t="s">
        <v>774</v>
      </c>
      <c r="C118" s="120">
        <v>1000</v>
      </c>
      <c r="D118" s="67"/>
      <c r="E118" s="67"/>
      <c r="F118" s="67"/>
      <c r="G118" s="67"/>
      <c r="H118" s="92"/>
      <c r="I118" s="92"/>
      <c r="J118" s="92"/>
      <c r="K118" s="92"/>
      <c r="L118" s="112"/>
      <c r="M118" s="112"/>
      <c r="N118" s="112"/>
      <c r="O118" s="112"/>
    </row>
    <row r="119" s="65" customFormat="1" customHeight="1" spans="1:15">
      <c r="A119"/>
      <c r="B119" s="100" t="s">
        <v>775</v>
      </c>
      <c r="C119" s="120">
        <v>1734.5</v>
      </c>
      <c r="D119" s="67"/>
      <c r="E119" s="67"/>
      <c r="F119" s="67"/>
      <c r="G119" s="67"/>
      <c r="H119" s="92"/>
      <c r="I119" s="92"/>
      <c r="J119" s="92"/>
      <c r="K119" s="92"/>
      <c r="L119" s="112"/>
      <c r="M119" s="112"/>
      <c r="N119" s="112"/>
      <c r="O119" s="112"/>
    </row>
    <row r="120" s="65" customFormat="1" spans="1:15">
      <c r="A120"/>
      <c r="B120" s="100" t="s">
        <v>776</v>
      </c>
      <c r="C120" s="120">
        <v>8939.74</v>
      </c>
      <c r="D120" s="67"/>
      <c r="E120" s="67"/>
      <c r="F120" s="67"/>
      <c r="G120" s="67"/>
      <c r="H120" s="92"/>
      <c r="I120" s="92"/>
      <c r="J120" s="92"/>
      <c r="K120" s="92"/>
      <c r="L120" s="112"/>
      <c r="M120" s="112"/>
      <c r="N120" s="112"/>
      <c r="O120" s="112"/>
    </row>
    <row r="121" s="65" customFormat="1" ht="23.25" customHeight="1" spans="1:15">
      <c r="A121"/>
      <c r="B121" s="103" t="s">
        <v>39</v>
      </c>
      <c r="C121" s="123">
        <f>SUM(C122:C129)</f>
        <v>27080.93</v>
      </c>
      <c r="D121" s="67"/>
      <c r="E121" s="67"/>
      <c r="F121" s="67"/>
      <c r="G121" s="67"/>
      <c r="H121" s="92"/>
      <c r="I121" s="92"/>
      <c r="J121" s="92"/>
      <c r="K121" s="92"/>
      <c r="L121" s="112"/>
      <c r="M121" s="112"/>
      <c r="N121" s="112"/>
      <c r="O121" s="112"/>
    </row>
    <row r="122" s="65" customFormat="1" customHeight="1" spans="1:15">
      <c r="A122"/>
      <c r="B122" s="100" t="s">
        <v>765</v>
      </c>
      <c r="C122" s="120">
        <v>1811</v>
      </c>
      <c r="D122" s="67"/>
      <c r="E122" s="67"/>
      <c r="F122" s="67"/>
      <c r="G122" s="67"/>
      <c r="H122" s="92"/>
      <c r="I122" s="92"/>
      <c r="J122" s="92"/>
      <c r="K122" s="92"/>
      <c r="L122" s="112"/>
      <c r="M122" s="112"/>
      <c r="N122" s="112"/>
      <c r="O122" s="112"/>
    </row>
    <row r="123" s="65" customFormat="1" customHeight="1" spans="1:15">
      <c r="A123"/>
      <c r="B123" s="100" t="s">
        <v>767</v>
      </c>
      <c r="C123" s="120">
        <v>11354.88</v>
      </c>
      <c r="D123" s="67"/>
      <c r="E123" s="67"/>
      <c r="F123" s="67"/>
      <c r="G123" s="67"/>
      <c r="H123" s="92"/>
      <c r="I123" s="92"/>
      <c r="J123" s="92"/>
      <c r="K123" s="92"/>
      <c r="L123" s="112"/>
      <c r="M123" s="112"/>
      <c r="N123" s="112"/>
      <c r="O123" s="112"/>
    </row>
    <row r="124" s="65" customFormat="1" customHeight="1" spans="1:15">
      <c r="A124"/>
      <c r="B124" s="100" t="s">
        <v>768</v>
      </c>
      <c r="C124" s="120">
        <v>1794.28</v>
      </c>
      <c r="D124" s="67"/>
      <c r="E124" s="67"/>
      <c r="F124" s="67"/>
      <c r="G124" s="67"/>
      <c r="H124" s="92"/>
      <c r="I124" s="92"/>
      <c r="J124" s="92"/>
      <c r="K124" s="92"/>
      <c r="L124" s="112"/>
      <c r="M124" s="112"/>
      <c r="N124" s="112"/>
      <c r="O124" s="112"/>
    </row>
    <row r="125" s="65" customFormat="1" customHeight="1" spans="1:15">
      <c r="A125"/>
      <c r="B125" s="100" t="s">
        <v>769</v>
      </c>
      <c r="C125" s="120">
        <v>3974.31</v>
      </c>
      <c r="D125" s="67"/>
      <c r="E125" s="67"/>
      <c r="F125" s="67"/>
      <c r="G125" s="67"/>
      <c r="H125" s="92"/>
      <c r="I125" s="92"/>
      <c r="J125" s="92"/>
      <c r="K125" s="92"/>
      <c r="L125" s="112"/>
      <c r="M125" s="112"/>
      <c r="N125" s="112"/>
      <c r="O125" s="112"/>
    </row>
    <row r="126" s="65" customFormat="1" customHeight="1" spans="1:15">
      <c r="A126"/>
      <c r="B126" s="100" t="s">
        <v>770</v>
      </c>
      <c r="C126" s="120">
        <v>1431.59</v>
      </c>
      <c r="D126" s="67"/>
      <c r="E126" s="67"/>
      <c r="F126" s="67"/>
      <c r="G126" s="67"/>
      <c r="H126" s="92"/>
      <c r="I126" s="92"/>
      <c r="J126" s="92"/>
      <c r="K126" s="92"/>
      <c r="L126" s="112"/>
      <c r="M126" s="112"/>
      <c r="N126" s="112"/>
      <c r="O126" s="112"/>
    </row>
    <row r="127" s="65" customFormat="1" customHeight="1" spans="1:15">
      <c r="A127"/>
      <c r="B127" s="100" t="s">
        <v>772</v>
      </c>
      <c r="C127" s="120">
        <v>386.52</v>
      </c>
      <c r="D127" s="67"/>
      <c r="E127" s="67"/>
      <c r="F127" s="67"/>
      <c r="G127" s="67"/>
      <c r="H127" s="92"/>
      <c r="I127" s="92"/>
      <c r="J127" s="92"/>
      <c r="K127" s="92"/>
      <c r="L127" s="112"/>
      <c r="M127" s="112"/>
      <c r="N127" s="112"/>
      <c r="O127" s="112"/>
    </row>
    <row r="128" s="65" customFormat="1" customHeight="1" spans="1:15">
      <c r="A128"/>
      <c r="B128" s="100" t="s">
        <v>773</v>
      </c>
      <c r="C128" s="120">
        <v>1523.35</v>
      </c>
      <c r="D128" s="67"/>
      <c r="E128" s="67"/>
      <c r="F128" s="67"/>
      <c r="G128" s="67"/>
      <c r="H128" s="92"/>
      <c r="I128" s="92"/>
      <c r="J128" s="92"/>
      <c r="K128" s="92"/>
      <c r="L128" s="112"/>
      <c r="M128" s="112"/>
      <c r="N128" s="112"/>
      <c r="O128" s="112"/>
    </row>
    <row r="129" s="65" customFormat="1" customHeight="1" spans="1:15">
      <c r="A129"/>
      <c r="B129" s="100" t="s">
        <v>776</v>
      </c>
      <c r="C129" s="120">
        <v>4805</v>
      </c>
      <c r="D129" s="67"/>
      <c r="E129" s="67"/>
      <c r="F129" s="67"/>
      <c r="G129" s="67"/>
      <c r="H129" s="92"/>
      <c r="I129" s="92"/>
      <c r="J129" s="92"/>
      <c r="K129" s="92"/>
      <c r="L129" s="112"/>
      <c r="M129" s="112"/>
      <c r="N129" s="112"/>
      <c r="O129" s="112"/>
    </row>
    <row r="130" s="65" customFormat="1" ht="23.25" customHeight="1" spans="1:15">
      <c r="A130"/>
      <c r="B130" s="103" t="s">
        <v>99</v>
      </c>
      <c r="C130" s="123">
        <f>SUM(C131:C132)</f>
        <v>7713.19</v>
      </c>
      <c r="D130" s="67"/>
      <c r="E130" s="67"/>
      <c r="F130" s="67"/>
      <c r="G130" s="67"/>
      <c r="H130" s="92"/>
      <c r="I130" s="92"/>
      <c r="J130" s="92"/>
      <c r="K130" s="92"/>
      <c r="L130" s="112"/>
      <c r="M130" s="112"/>
      <c r="N130" s="112"/>
      <c r="O130" s="112"/>
    </row>
    <row r="131" s="65" customFormat="1" customHeight="1" spans="1:15">
      <c r="A131"/>
      <c r="B131" s="100" t="s">
        <v>774</v>
      </c>
      <c r="C131" s="120">
        <v>5713.2</v>
      </c>
      <c r="D131" s="67"/>
      <c r="E131" s="67"/>
      <c r="F131" s="67"/>
      <c r="G131" s="67"/>
      <c r="H131" s="92"/>
      <c r="I131" s="92"/>
      <c r="J131" s="92"/>
      <c r="K131" s="92"/>
      <c r="L131" s="112"/>
      <c r="M131" s="112"/>
      <c r="N131" s="112"/>
      <c r="O131" s="112"/>
    </row>
    <row r="132" s="65" customFormat="1" customHeight="1" spans="1:15">
      <c r="A132"/>
      <c r="B132" s="100" t="s">
        <v>776</v>
      </c>
      <c r="C132" s="120">
        <v>1999.99</v>
      </c>
      <c r="D132" s="67"/>
      <c r="E132" s="67"/>
      <c r="F132" s="67"/>
      <c r="G132" s="67"/>
      <c r="H132" s="92"/>
      <c r="I132" s="92"/>
      <c r="J132" s="92"/>
      <c r="K132" s="92"/>
      <c r="L132" s="112"/>
      <c r="M132" s="112"/>
      <c r="N132" s="112"/>
      <c r="O132" s="112"/>
    </row>
    <row r="133" s="65" customFormat="1" ht="23.25" customHeight="1" spans="1:15">
      <c r="A133"/>
      <c r="B133" s="103" t="s">
        <v>35</v>
      </c>
      <c r="C133" s="123">
        <f>SUM(C134:C137)</f>
        <v>11130</v>
      </c>
      <c r="D133" s="67"/>
      <c r="E133" s="67"/>
      <c r="F133" s="67"/>
      <c r="G133" s="67"/>
      <c r="H133" s="92"/>
      <c r="I133" s="92"/>
      <c r="J133" s="92"/>
      <c r="K133" s="92"/>
      <c r="L133" s="112"/>
      <c r="M133" s="112"/>
      <c r="N133" s="112"/>
      <c r="O133" s="112"/>
    </row>
    <row r="134" s="65" customFormat="1" customHeight="1" spans="1:15">
      <c r="A134"/>
      <c r="B134" s="100" t="s">
        <v>768</v>
      </c>
      <c r="C134" s="120">
        <v>360</v>
      </c>
      <c r="D134" s="67"/>
      <c r="E134" s="67"/>
      <c r="F134" s="67"/>
      <c r="G134" s="67"/>
      <c r="H134" s="92"/>
      <c r="I134" s="92"/>
      <c r="J134" s="92"/>
      <c r="K134" s="92"/>
      <c r="L134" s="112"/>
      <c r="M134" s="112"/>
      <c r="N134" s="112"/>
      <c r="O134" s="112"/>
    </row>
    <row r="135" s="65" customFormat="1" customHeight="1" spans="1:15">
      <c r="A135"/>
      <c r="B135" s="100" t="s">
        <v>773</v>
      </c>
      <c r="C135" s="120">
        <v>2940</v>
      </c>
      <c r="D135" s="67"/>
      <c r="E135" s="67"/>
      <c r="F135" s="67"/>
      <c r="G135" s="67"/>
      <c r="H135" s="92"/>
      <c r="I135" s="92"/>
      <c r="J135" s="92"/>
      <c r="K135" s="92"/>
      <c r="L135" s="112"/>
      <c r="M135" s="112"/>
      <c r="N135" s="112"/>
      <c r="O135" s="112"/>
    </row>
    <row r="136" s="65" customFormat="1" customHeight="1" spans="1:15">
      <c r="A136"/>
      <c r="B136" s="100" t="s">
        <v>774</v>
      </c>
      <c r="C136" s="120">
        <v>5330</v>
      </c>
      <c r="D136" s="67"/>
      <c r="E136" s="67"/>
      <c r="F136" s="67"/>
      <c r="G136" s="67"/>
      <c r="H136" s="92"/>
      <c r="I136" s="92"/>
      <c r="J136" s="92"/>
      <c r="K136" s="92"/>
      <c r="L136" s="112"/>
      <c r="M136" s="112"/>
      <c r="N136" s="112"/>
      <c r="O136" s="112"/>
    </row>
    <row r="137" s="65" customFormat="1" customHeight="1" spans="1:15">
      <c r="A137"/>
      <c r="B137" s="100" t="s">
        <v>776</v>
      </c>
      <c r="C137" s="120">
        <v>2500</v>
      </c>
      <c r="D137" s="67"/>
      <c r="E137" s="67"/>
      <c r="F137" s="67"/>
      <c r="G137" s="67"/>
      <c r="H137" s="92"/>
      <c r="I137" s="92"/>
      <c r="J137" s="92"/>
      <c r="K137" s="92"/>
      <c r="L137" s="112"/>
      <c r="M137" s="112"/>
      <c r="N137" s="112"/>
      <c r="O137" s="112"/>
    </row>
    <row r="138" s="65" customFormat="1" ht="23.25" customHeight="1" spans="1:15">
      <c r="A138"/>
      <c r="B138" s="103" t="s">
        <v>103</v>
      </c>
      <c r="C138" s="123">
        <f>SUM(C139:C143)</f>
        <v>21232.67</v>
      </c>
      <c r="D138" s="67"/>
      <c r="E138" s="67"/>
      <c r="F138" s="67"/>
      <c r="G138" s="67"/>
      <c r="H138" s="92"/>
      <c r="I138" s="92"/>
      <c r="J138" s="92"/>
      <c r="K138" s="92"/>
      <c r="L138" s="112"/>
      <c r="M138" s="112"/>
      <c r="N138" s="112"/>
      <c r="O138" s="112"/>
    </row>
    <row r="139" s="65" customFormat="1" customHeight="1" spans="1:15">
      <c r="A139"/>
      <c r="B139" s="100" t="s">
        <v>765</v>
      </c>
      <c r="C139" s="120">
        <v>150</v>
      </c>
      <c r="D139" s="67"/>
      <c r="E139" s="67"/>
      <c r="F139" s="67"/>
      <c r="G139" s="67"/>
      <c r="H139" s="92"/>
      <c r="I139" s="92"/>
      <c r="J139" s="92"/>
      <c r="K139" s="92"/>
      <c r="L139" s="112"/>
      <c r="M139" s="112"/>
      <c r="N139" s="112"/>
      <c r="O139" s="112"/>
    </row>
    <row r="140" s="65" customFormat="1" customHeight="1" spans="1:15">
      <c r="A140"/>
      <c r="B140" s="100" t="s">
        <v>767</v>
      </c>
      <c r="C140" s="120">
        <v>7311.21</v>
      </c>
      <c r="D140" s="67"/>
      <c r="E140" s="67"/>
      <c r="F140" s="67"/>
      <c r="G140" s="67"/>
      <c r="H140" s="92"/>
      <c r="I140" s="92"/>
      <c r="J140" s="92"/>
      <c r="K140" s="92"/>
      <c r="L140" s="112"/>
      <c r="M140" s="112"/>
      <c r="N140" s="112"/>
      <c r="O140" s="112"/>
    </row>
    <row r="141" s="65" customFormat="1" customHeight="1" spans="1:15">
      <c r="A141"/>
      <c r="B141" s="100" t="s">
        <v>768</v>
      </c>
      <c r="C141" s="120">
        <v>4975</v>
      </c>
      <c r="D141" s="67"/>
      <c r="E141" s="67"/>
      <c r="F141" s="67"/>
      <c r="G141" s="67"/>
      <c r="H141" s="92"/>
      <c r="I141" s="92"/>
      <c r="J141" s="92"/>
      <c r="K141" s="92"/>
      <c r="L141" s="112"/>
      <c r="M141" s="112"/>
      <c r="N141" s="112"/>
      <c r="O141" s="112"/>
    </row>
    <row r="142" s="65" customFormat="1" customHeight="1" spans="1:15">
      <c r="A142"/>
      <c r="B142" s="100" t="s">
        <v>769</v>
      </c>
      <c r="C142" s="120">
        <v>5290</v>
      </c>
      <c r="D142" s="67"/>
      <c r="E142" s="67"/>
      <c r="F142" s="67"/>
      <c r="G142" s="67"/>
      <c r="H142" s="92"/>
      <c r="I142" s="92"/>
      <c r="J142" s="92"/>
      <c r="K142" s="92"/>
      <c r="L142" s="112"/>
      <c r="M142" s="112"/>
      <c r="N142" s="112"/>
      <c r="O142" s="112"/>
    </row>
    <row r="143" s="65" customFormat="1" customHeight="1" spans="1:15">
      <c r="A143"/>
      <c r="B143" s="100" t="s">
        <v>776</v>
      </c>
      <c r="C143" s="120">
        <v>3506.46</v>
      </c>
      <c r="D143" s="67"/>
      <c r="E143" s="67"/>
      <c r="F143" s="67"/>
      <c r="G143" s="67"/>
      <c r="H143" s="92"/>
      <c r="I143" s="92"/>
      <c r="J143" s="92"/>
      <c r="K143" s="92"/>
      <c r="L143" s="112"/>
      <c r="M143" s="112"/>
      <c r="N143" s="112"/>
      <c r="O143" s="112"/>
    </row>
    <row r="144" s="65" customFormat="1" ht="23.25" customHeight="1" spans="1:15">
      <c r="A144"/>
      <c r="B144" s="103" t="s">
        <v>17</v>
      </c>
      <c r="C144" s="123">
        <f>SUM(C145:C145)</f>
        <v>5206.32</v>
      </c>
      <c r="D144" s="67"/>
      <c r="E144" s="67"/>
      <c r="F144" s="67"/>
      <c r="G144" s="67"/>
      <c r="H144" s="92"/>
      <c r="I144" s="92"/>
      <c r="J144" s="92"/>
      <c r="K144" s="92"/>
      <c r="L144" s="112"/>
      <c r="M144" s="112"/>
      <c r="N144" s="112"/>
      <c r="O144" s="112"/>
    </row>
    <row r="145" s="65" customFormat="1" customHeight="1" spans="1:15">
      <c r="A145"/>
      <c r="B145" s="100" t="s">
        <v>767</v>
      </c>
      <c r="C145" s="120">
        <v>5206.32</v>
      </c>
      <c r="D145" s="67"/>
      <c r="E145" s="67"/>
      <c r="F145" s="67"/>
      <c r="G145" s="67"/>
      <c r="H145" s="92"/>
      <c r="I145" s="92"/>
      <c r="J145" s="92"/>
      <c r="K145" s="92"/>
      <c r="L145" s="112"/>
      <c r="M145" s="112"/>
      <c r="N145" s="112"/>
      <c r="O145" s="112"/>
    </row>
    <row r="146" s="65" customFormat="1" ht="23.25" customHeight="1" spans="1:15">
      <c r="A146"/>
      <c r="B146" s="103" t="s">
        <v>26</v>
      </c>
      <c r="C146" s="123">
        <f>SUM(C147:C152)</f>
        <v>11457.12</v>
      </c>
      <c r="D146" s="67"/>
      <c r="E146" s="67"/>
      <c r="F146" s="67"/>
      <c r="G146" s="67"/>
      <c r="H146" s="92"/>
      <c r="I146" s="92"/>
      <c r="J146" s="92"/>
      <c r="K146" s="92"/>
      <c r="L146" s="112"/>
      <c r="M146" s="112"/>
      <c r="N146" s="112"/>
      <c r="O146" s="112"/>
    </row>
    <row r="147" s="65" customFormat="1" customHeight="1" spans="1:15">
      <c r="A147"/>
      <c r="B147" s="100" t="s">
        <v>766</v>
      </c>
      <c r="C147" s="120">
        <v>2273.7</v>
      </c>
      <c r="D147" s="67"/>
      <c r="E147" s="67"/>
      <c r="F147" s="67"/>
      <c r="G147" s="67"/>
      <c r="H147" s="92"/>
      <c r="I147" s="92"/>
      <c r="J147" s="92"/>
      <c r="K147" s="92"/>
      <c r="L147" s="112"/>
      <c r="M147" s="112"/>
      <c r="N147" s="112"/>
      <c r="O147" s="112"/>
    </row>
    <row r="148" s="65" customFormat="1" customHeight="1" spans="1:15">
      <c r="A148"/>
      <c r="B148" s="100" t="s">
        <v>767</v>
      </c>
      <c r="C148" s="120">
        <v>2400</v>
      </c>
      <c r="D148" s="67"/>
      <c r="E148" s="67"/>
      <c r="F148" s="67"/>
      <c r="G148" s="67"/>
      <c r="H148" s="92"/>
      <c r="I148" s="92"/>
      <c r="J148" s="92"/>
      <c r="K148" s="92"/>
      <c r="L148" s="112"/>
      <c r="M148" s="112"/>
      <c r="N148" s="112"/>
      <c r="O148" s="112"/>
    </row>
    <row r="149" s="65" customFormat="1" customHeight="1" spans="1:15">
      <c r="A149"/>
      <c r="B149" s="100" t="s">
        <v>770</v>
      </c>
      <c r="C149" s="120">
        <v>1318.94</v>
      </c>
      <c r="D149" s="67"/>
      <c r="E149" s="67"/>
      <c r="F149" s="67"/>
      <c r="G149" s="67"/>
      <c r="H149" s="92"/>
      <c r="I149" s="92"/>
      <c r="J149" s="92"/>
      <c r="K149" s="92"/>
      <c r="L149" s="112"/>
      <c r="M149" s="112"/>
      <c r="N149" s="112"/>
      <c r="O149" s="112"/>
    </row>
    <row r="150" s="65" customFormat="1" customHeight="1" spans="1:15">
      <c r="A150"/>
      <c r="B150" s="100" t="s">
        <v>773</v>
      </c>
      <c r="C150" s="120">
        <v>1500</v>
      </c>
      <c r="D150" s="67"/>
      <c r="E150" s="67"/>
      <c r="F150" s="67"/>
      <c r="G150" s="67"/>
      <c r="H150" s="92"/>
      <c r="I150" s="92"/>
      <c r="J150" s="92"/>
      <c r="K150" s="92"/>
      <c r="L150" s="112"/>
      <c r="M150" s="112"/>
      <c r="N150" s="112"/>
      <c r="O150" s="112"/>
    </row>
    <row r="151" s="65" customFormat="1" customHeight="1" spans="1:15">
      <c r="A151"/>
      <c r="B151" s="100" t="s">
        <v>775</v>
      </c>
      <c r="C151" s="120">
        <v>608.41</v>
      </c>
      <c r="D151" s="67"/>
      <c r="E151" s="67"/>
      <c r="F151" s="67"/>
      <c r="G151" s="67"/>
      <c r="H151" s="92"/>
      <c r="I151" s="92"/>
      <c r="J151" s="92"/>
      <c r="K151" s="92"/>
      <c r="L151" s="112"/>
      <c r="M151" s="112"/>
      <c r="N151" s="112"/>
      <c r="O151" s="112"/>
    </row>
    <row r="152" s="65" customFormat="1" customHeight="1" spans="1:15">
      <c r="A152"/>
      <c r="B152" s="100" t="s">
        <v>776</v>
      </c>
      <c r="C152" s="120">
        <v>3356.07</v>
      </c>
      <c r="D152" s="67"/>
      <c r="E152" s="67"/>
      <c r="F152" s="67"/>
      <c r="G152" s="67"/>
      <c r="H152" s="92"/>
      <c r="I152" s="92"/>
      <c r="J152" s="92"/>
      <c r="K152" s="92"/>
      <c r="L152" s="112"/>
      <c r="M152" s="112"/>
      <c r="N152" s="112"/>
      <c r="O152" s="112"/>
    </row>
    <row r="153" s="65" customFormat="1" ht="23.25" customHeight="1" spans="1:15">
      <c r="A153"/>
      <c r="B153" s="103" t="s">
        <v>22</v>
      </c>
      <c r="C153" s="123">
        <f>SUM(C154:C156)</f>
        <v>33445</v>
      </c>
      <c r="D153" s="67"/>
      <c r="E153" s="67"/>
      <c r="F153" s="67"/>
      <c r="G153" s="67"/>
      <c r="H153" s="92"/>
      <c r="I153" s="92"/>
      <c r="J153" s="92"/>
      <c r="K153" s="92"/>
      <c r="L153" s="112"/>
      <c r="M153" s="112"/>
      <c r="N153" s="112"/>
      <c r="O153" s="112"/>
    </row>
    <row r="154" s="65" customFormat="1" customHeight="1" spans="1:15">
      <c r="A154"/>
      <c r="B154" s="100" t="s">
        <v>768</v>
      </c>
      <c r="C154" s="120">
        <v>250</v>
      </c>
      <c r="D154" s="67"/>
      <c r="E154" s="67"/>
      <c r="F154" s="67"/>
      <c r="G154" s="67"/>
      <c r="H154" s="92"/>
      <c r="I154" s="92"/>
      <c r="J154" s="92"/>
      <c r="K154" s="92"/>
      <c r="L154" s="112"/>
      <c r="M154" s="112"/>
      <c r="N154" s="112"/>
      <c r="O154" s="112"/>
    </row>
    <row r="155" s="65" customFormat="1" customHeight="1" spans="1:15">
      <c r="A155"/>
      <c r="B155" s="100" t="s">
        <v>774</v>
      </c>
      <c r="C155" s="120">
        <v>32095</v>
      </c>
      <c r="D155" s="67"/>
      <c r="E155" s="67"/>
      <c r="F155" s="67"/>
      <c r="G155" s="67"/>
      <c r="H155" s="92"/>
      <c r="I155" s="92"/>
      <c r="J155" s="92"/>
      <c r="K155" s="92"/>
      <c r="L155" s="112"/>
      <c r="M155" s="112"/>
      <c r="N155" s="112"/>
      <c r="O155" s="112"/>
    </row>
    <row r="156" s="65" customFormat="1" customHeight="1" spans="1:15">
      <c r="A156"/>
      <c r="B156" s="100" t="s">
        <v>777</v>
      </c>
      <c r="C156" s="120">
        <v>1100</v>
      </c>
      <c r="D156" s="67"/>
      <c r="E156" s="67"/>
      <c r="F156" s="67"/>
      <c r="G156" s="67"/>
      <c r="H156" s="92"/>
      <c r="I156" s="92"/>
      <c r="J156" s="92"/>
      <c r="K156" s="92"/>
      <c r="L156" s="112"/>
      <c r="M156" s="112"/>
      <c r="N156" s="112"/>
      <c r="O156" s="112"/>
    </row>
    <row r="157" s="65" customFormat="1" ht="23.25" customHeight="1" spans="1:15">
      <c r="A157"/>
      <c r="B157" s="103" t="s">
        <v>50</v>
      </c>
      <c r="C157" s="123">
        <f>SUM(C158:C159)</f>
        <v>2350</v>
      </c>
      <c r="D157" s="67"/>
      <c r="E157" s="67"/>
      <c r="F157" s="67"/>
      <c r="G157" s="67"/>
      <c r="H157" s="92"/>
      <c r="I157" s="92"/>
      <c r="J157" s="92"/>
      <c r="K157" s="92"/>
      <c r="L157" s="112"/>
      <c r="M157" s="112"/>
      <c r="N157" s="112"/>
      <c r="O157" s="112"/>
    </row>
    <row r="158" s="65" customFormat="1" customHeight="1" spans="1:15">
      <c r="A158"/>
      <c r="B158" s="100" t="s">
        <v>768</v>
      </c>
      <c r="C158" s="120">
        <v>500</v>
      </c>
      <c r="D158" s="67"/>
      <c r="E158" s="67"/>
      <c r="F158" s="67"/>
      <c r="G158" s="67"/>
      <c r="H158" s="92"/>
      <c r="I158" s="92"/>
      <c r="J158" s="92"/>
      <c r="K158" s="92"/>
      <c r="L158" s="112"/>
      <c r="M158" s="112"/>
      <c r="N158" s="112"/>
      <c r="O158" s="112"/>
    </row>
    <row r="159" s="65" customFormat="1" customHeight="1" spans="1:15">
      <c r="A159"/>
      <c r="B159" s="100" t="s">
        <v>776</v>
      </c>
      <c r="C159" s="120">
        <v>1850</v>
      </c>
      <c r="D159" s="67"/>
      <c r="E159" s="67"/>
      <c r="F159" s="67"/>
      <c r="G159" s="67"/>
      <c r="H159" s="92"/>
      <c r="I159" s="92"/>
      <c r="J159" s="92"/>
      <c r="K159" s="92"/>
      <c r="L159" s="112"/>
      <c r="M159" s="112"/>
      <c r="N159" s="112"/>
      <c r="O159" s="112"/>
    </row>
    <row r="160" s="65" customFormat="1" ht="23.25" customHeight="1" spans="1:15">
      <c r="A160"/>
      <c r="B160" s="103" t="s">
        <v>729</v>
      </c>
      <c r="C160" s="123">
        <f>SUM(C161:C161)</f>
        <v>8000</v>
      </c>
      <c r="D160" s="67"/>
      <c r="E160" s="67"/>
      <c r="F160" s="67"/>
      <c r="G160" s="67"/>
      <c r="H160" s="92"/>
      <c r="I160" s="92"/>
      <c r="J160" s="92"/>
      <c r="K160" s="92"/>
      <c r="L160" s="112"/>
      <c r="M160" s="112"/>
      <c r="N160" s="112"/>
      <c r="O160" s="112"/>
    </row>
    <row r="161" s="65" customFormat="1" customHeight="1" spans="1:15">
      <c r="A161"/>
      <c r="B161" s="100" t="s">
        <v>774</v>
      </c>
      <c r="C161" s="120">
        <v>8000</v>
      </c>
      <c r="D161" s="67"/>
      <c r="E161" s="67"/>
      <c r="F161" s="67"/>
      <c r="G161" s="67"/>
      <c r="H161" s="92"/>
      <c r="I161" s="92"/>
      <c r="J161" s="92"/>
      <c r="K161" s="92"/>
      <c r="L161" s="112"/>
      <c r="M161" s="112"/>
      <c r="N161" s="112"/>
      <c r="O161" s="112"/>
    </row>
    <row r="162" s="65" customFormat="1" customHeight="1" spans="1:15">
      <c r="A162"/>
      <c r="B162" s="114" t="s">
        <v>529</v>
      </c>
      <c r="C162" s="124">
        <f>C115+C121+C130+C133+C138+C144+C146+C153+C157+C160+C111</f>
        <v>147970.9</v>
      </c>
      <c r="D162" s="67"/>
      <c r="E162" s="67"/>
      <c r="F162" s="67"/>
      <c r="G162" s="67"/>
      <c r="H162" s="92"/>
      <c r="I162" s="92"/>
      <c r="J162" s="92"/>
      <c r="K162" s="92"/>
      <c r="L162" s="112"/>
      <c r="M162" s="112"/>
      <c r="N162" s="112"/>
      <c r="O162" s="112"/>
    </row>
    <row r="163" s="65" customFormat="1" spans="1:15">
      <c r="A163"/>
      <c r="B163" s="116" t="s">
        <v>722</v>
      </c>
      <c r="C163" s="67"/>
      <c r="D163" s="67"/>
      <c r="E163" s="67"/>
      <c r="F163" s="67"/>
      <c r="G163" s="67"/>
      <c r="H163" s="92"/>
      <c r="I163" s="92"/>
      <c r="J163" s="92"/>
      <c r="K163" s="92"/>
      <c r="L163" s="112"/>
      <c r="M163" s="112"/>
      <c r="N163" s="112"/>
      <c r="O163" s="112"/>
    </row>
    <row r="164" s="65" customFormat="1" ht="23.25" customHeight="1" spans="1:15">
      <c r="A164"/>
      <c r="B164" s="125"/>
      <c r="C164" s="125"/>
      <c r="D164" s="67"/>
      <c r="E164" s="67"/>
      <c r="F164" s="67"/>
      <c r="G164" s="67"/>
      <c r="H164" s="92"/>
      <c r="I164" s="92"/>
      <c r="J164" s="92"/>
      <c r="K164" s="92"/>
      <c r="L164" s="112"/>
      <c r="M164" s="112"/>
      <c r="N164" s="112"/>
      <c r="O164" s="112"/>
    </row>
    <row r="165" s="65" customFormat="1" ht="23.25" customHeight="1" spans="1:15">
      <c r="A165"/>
      <c r="B165" s="125"/>
      <c r="C165" s="125"/>
      <c r="D165" s="67"/>
      <c r="E165" s="67"/>
      <c r="F165" s="67"/>
      <c r="G165" s="67"/>
      <c r="H165" s="92"/>
      <c r="I165" s="92"/>
      <c r="J165" s="92"/>
      <c r="K165" s="92"/>
      <c r="L165" s="112"/>
      <c r="M165" s="112"/>
      <c r="N165" s="112"/>
      <c r="O165" s="112"/>
    </row>
    <row r="166" s="65" customFormat="1" ht="23.25" customHeight="1" spans="1:15">
      <c r="A166"/>
      <c r="B166" s="118" t="s">
        <v>784</v>
      </c>
      <c r="C166" s="67"/>
      <c r="D166" s="67"/>
      <c r="E166" s="67"/>
      <c r="F166" s="67"/>
      <c r="G166" s="67"/>
      <c r="H166" s="92"/>
      <c r="I166" s="92"/>
      <c r="J166" s="92"/>
      <c r="K166" s="92"/>
      <c r="L166" s="112"/>
      <c r="M166" s="112"/>
      <c r="N166" s="112"/>
      <c r="O166" s="112"/>
    </row>
    <row r="167" s="65" customFormat="1" ht="36.75" customHeight="1" spans="1:15">
      <c r="A167"/>
      <c r="B167" s="91" t="s">
        <v>781</v>
      </c>
      <c r="C167" s="72" t="s">
        <v>782</v>
      </c>
      <c r="D167" s="67"/>
      <c r="E167" s="67"/>
      <c r="F167" s="67"/>
      <c r="G167" s="67"/>
      <c r="H167" s="92"/>
      <c r="I167" s="92"/>
      <c r="J167" s="92"/>
      <c r="K167" s="92"/>
      <c r="L167" s="112"/>
      <c r="M167" s="112"/>
      <c r="N167" s="112"/>
      <c r="O167" s="112"/>
    </row>
    <row r="168" s="65" customFormat="1" ht="23.25" customHeight="1" spans="1:15">
      <c r="A168"/>
      <c r="B168" s="126" t="s">
        <v>43</v>
      </c>
      <c r="C168" s="127">
        <f>SUM(C169:C170)</f>
        <v>3</v>
      </c>
      <c r="D168" s="67"/>
      <c r="E168" s="67"/>
      <c r="F168" s="67"/>
      <c r="G168" s="67"/>
      <c r="H168" s="92"/>
      <c r="I168" s="92"/>
      <c r="J168" s="92"/>
      <c r="K168" s="92"/>
      <c r="L168" s="112"/>
      <c r="M168" s="112"/>
      <c r="N168" s="112"/>
      <c r="O168" s="112"/>
    </row>
    <row r="169" s="65" customFormat="1" customHeight="1" spans="1:15">
      <c r="A169"/>
      <c r="B169" s="128" t="s">
        <v>771</v>
      </c>
      <c r="C169" s="129">
        <v>2</v>
      </c>
      <c r="D169" s="67"/>
      <c r="E169" s="67"/>
      <c r="F169" s="67"/>
      <c r="G169" s="67"/>
      <c r="H169" s="92"/>
      <c r="I169" s="92"/>
      <c r="J169" s="92"/>
      <c r="K169" s="92"/>
      <c r="L169" s="112"/>
      <c r="M169" s="112"/>
      <c r="N169" s="112"/>
      <c r="O169" s="112"/>
    </row>
    <row r="170" s="65" customFormat="1" customHeight="1" spans="1:15">
      <c r="A170"/>
      <c r="B170" s="128" t="s">
        <v>775</v>
      </c>
      <c r="C170" s="129">
        <v>1</v>
      </c>
      <c r="D170" s="67"/>
      <c r="E170" s="67"/>
      <c r="F170" s="67"/>
      <c r="G170" s="67"/>
      <c r="H170" s="92"/>
      <c r="I170" s="92"/>
      <c r="J170" s="92"/>
      <c r="K170" s="92"/>
      <c r="L170" s="112"/>
      <c r="M170" s="112"/>
      <c r="N170" s="112"/>
      <c r="O170" s="112"/>
    </row>
    <row r="171" s="65" customFormat="1" ht="23.25" customHeight="1" spans="1:15">
      <c r="A171"/>
      <c r="B171" s="130" t="s">
        <v>55</v>
      </c>
      <c r="C171" s="131">
        <f>SUM(C172:C175)</f>
        <v>8</v>
      </c>
      <c r="D171" s="67"/>
      <c r="E171" s="67"/>
      <c r="F171" s="67"/>
      <c r="G171" s="67"/>
      <c r="H171" s="92"/>
      <c r="I171" s="92"/>
      <c r="J171" s="92"/>
      <c r="K171" s="92"/>
      <c r="L171" s="112"/>
      <c r="M171" s="112"/>
      <c r="N171" s="112"/>
      <c r="O171" s="112"/>
    </row>
    <row r="172" s="65" customFormat="1" customHeight="1" spans="1:15">
      <c r="A172"/>
      <c r="B172" s="128" t="s">
        <v>768</v>
      </c>
      <c r="C172" s="129">
        <v>1</v>
      </c>
      <c r="D172" s="67"/>
      <c r="E172" s="67"/>
      <c r="F172" s="67"/>
      <c r="G172" s="67"/>
      <c r="H172" s="92"/>
      <c r="I172" s="92"/>
      <c r="J172" s="92"/>
      <c r="K172" s="92"/>
      <c r="L172" s="112"/>
      <c r="M172" s="112"/>
      <c r="N172" s="112"/>
      <c r="O172" s="112"/>
    </row>
    <row r="173" s="65" customFormat="1" customHeight="1" spans="1:15">
      <c r="A173"/>
      <c r="B173" s="128" t="s">
        <v>773</v>
      </c>
      <c r="C173" s="129">
        <v>1</v>
      </c>
      <c r="D173" s="67"/>
      <c r="E173" s="67"/>
      <c r="F173" s="67"/>
      <c r="G173" s="67"/>
      <c r="H173" s="92"/>
      <c r="I173" s="92"/>
      <c r="J173" s="92"/>
      <c r="K173" s="92"/>
      <c r="L173" s="112"/>
      <c r="M173" s="112"/>
      <c r="N173" s="112"/>
      <c r="O173" s="112"/>
    </row>
    <row r="174" s="65" customFormat="1" customHeight="1" spans="1:15">
      <c r="A174"/>
      <c r="B174" s="128" t="s">
        <v>775</v>
      </c>
      <c r="C174" s="129">
        <v>1</v>
      </c>
      <c r="D174" s="67"/>
      <c r="E174" s="67"/>
      <c r="F174" s="67"/>
      <c r="G174" s="67"/>
      <c r="H174" s="92"/>
      <c r="I174" s="92"/>
      <c r="J174" s="92"/>
      <c r="K174" s="92"/>
      <c r="L174" s="112"/>
      <c r="M174" s="112"/>
      <c r="N174" s="112"/>
      <c r="O174" s="112"/>
    </row>
    <row r="175" s="65" customFormat="1" customHeight="1" spans="1:15">
      <c r="A175"/>
      <c r="B175" s="128" t="s">
        <v>776</v>
      </c>
      <c r="C175" s="129">
        <v>5</v>
      </c>
      <c r="D175" s="67"/>
      <c r="E175" s="67"/>
      <c r="F175" s="67"/>
      <c r="G175" s="67"/>
      <c r="H175" s="92"/>
      <c r="I175" s="92"/>
      <c r="J175" s="92"/>
      <c r="K175" s="92"/>
      <c r="L175" s="112"/>
      <c r="M175" s="112"/>
      <c r="N175" s="112"/>
      <c r="O175" s="112"/>
    </row>
    <row r="176" s="65" customFormat="1" ht="23.25" customHeight="1" spans="1:15">
      <c r="A176"/>
      <c r="B176" s="130" t="s">
        <v>39</v>
      </c>
      <c r="C176" s="131">
        <f>SUM(C177:C182)</f>
        <v>20</v>
      </c>
      <c r="D176" s="67"/>
      <c r="E176" s="67"/>
      <c r="F176" s="67"/>
      <c r="G176" s="67"/>
      <c r="H176" s="92"/>
      <c r="I176" s="92"/>
      <c r="J176" s="92"/>
      <c r="K176" s="92"/>
      <c r="L176" s="112"/>
      <c r="M176" s="112"/>
      <c r="N176" s="112"/>
      <c r="O176" s="112"/>
    </row>
    <row r="177" s="65" customFormat="1" customHeight="1" spans="1:15">
      <c r="A177"/>
      <c r="B177" s="128" t="s">
        <v>765</v>
      </c>
      <c r="C177" s="129">
        <v>1</v>
      </c>
      <c r="D177" s="67"/>
      <c r="E177" s="67"/>
      <c r="F177" s="67"/>
      <c r="G177" s="67"/>
      <c r="H177" s="92"/>
      <c r="I177" s="92"/>
      <c r="J177" s="92"/>
      <c r="K177" s="92"/>
      <c r="L177" s="112"/>
      <c r="M177" s="112"/>
      <c r="N177" s="112"/>
      <c r="O177" s="112"/>
    </row>
    <row r="178" s="65" customFormat="1" customHeight="1" spans="1:15">
      <c r="A178"/>
      <c r="B178" s="128" t="s">
        <v>769</v>
      </c>
      <c r="C178" s="129">
        <v>2</v>
      </c>
      <c r="D178" s="67"/>
      <c r="E178" s="67"/>
      <c r="F178" s="67"/>
      <c r="G178" s="67"/>
      <c r="H178" s="92"/>
      <c r="I178" s="92"/>
      <c r="J178" s="92"/>
      <c r="K178" s="92"/>
      <c r="L178" s="112"/>
      <c r="M178" s="112"/>
      <c r="N178" s="112"/>
      <c r="O178" s="112"/>
    </row>
    <row r="179" s="65" customFormat="1" customHeight="1" spans="1:15">
      <c r="A179"/>
      <c r="B179" s="128" t="s">
        <v>771</v>
      </c>
      <c r="C179" s="129">
        <v>7</v>
      </c>
      <c r="D179" s="67"/>
      <c r="E179" s="67"/>
      <c r="F179" s="67"/>
      <c r="G179" s="67"/>
      <c r="H179" s="92"/>
      <c r="I179" s="92"/>
      <c r="J179" s="92"/>
      <c r="K179" s="92"/>
      <c r="L179" s="112"/>
      <c r="M179" s="112"/>
      <c r="N179" s="112"/>
      <c r="O179" s="112"/>
    </row>
    <row r="180" s="65" customFormat="1" customHeight="1" spans="1:15">
      <c r="A180"/>
      <c r="B180" s="128" t="s">
        <v>773</v>
      </c>
      <c r="C180" s="129">
        <v>3</v>
      </c>
      <c r="D180" s="67"/>
      <c r="E180" s="67"/>
      <c r="F180" s="67"/>
      <c r="G180" s="67"/>
      <c r="H180" s="92"/>
      <c r="I180" s="92"/>
      <c r="J180" s="92"/>
      <c r="K180" s="92"/>
      <c r="L180" s="112"/>
      <c r="M180" s="112"/>
      <c r="N180" s="112"/>
      <c r="O180" s="112"/>
    </row>
    <row r="181" s="65" customFormat="1" customHeight="1" spans="1:15">
      <c r="A181"/>
      <c r="B181" s="128" t="s">
        <v>775</v>
      </c>
      <c r="C181" s="129">
        <v>3</v>
      </c>
      <c r="D181" s="67"/>
      <c r="E181" s="67"/>
      <c r="F181" s="67"/>
      <c r="G181" s="67"/>
      <c r="H181" s="92"/>
      <c r="I181" s="92"/>
      <c r="J181" s="92"/>
      <c r="K181" s="92"/>
      <c r="L181" s="18"/>
      <c r="M181" s="18"/>
      <c r="N181" s="112"/>
      <c r="O181" s="112"/>
    </row>
    <row r="182" s="65" customFormat="1" customHeight="1" spans="1:15">
      <c r="A182"/>
      <c r="B182" s="128" t="s">
        <v>776</v>
      </c>
      <c r="C182" s="129">
        <v>4</v>
      </c>
      <c r="D182" s="67"/>
      <c r="E182" s="67"/>
      <c r="F182" s="67"/>
      <c r="G182" s="67"/>
      <c r="H182" s="92"/>
      <c r="I182" s="92"/>
      <c r="J182" s="92"/>
      <c r="K182" s="92"/>
      <c r="L182" s="18"/>
      <c r="M182" s="18"/>
      <c r="N182" s="112"/>
      <c r="O182" s="112"/>
    </row>
    <row r="183" s="65" customFormat="1" ht="23.25" customHeight="1" spans="1:15">
      <c r="A183"/>
      <c r="B183" s="130" t="s">
        <v>99</v>
      </c>
      <c r="C183" s="131">
        <f>SUM(C184:C185)</f>
        <v>3</v>
      </c>
      <c r="D183" s="67"/>
      <c r="E183" s="67"/>
      <c r="F183" s="67"/>
      <c r="G183" s="67"/>
      <c r="H183" s="92"/>
      <c r="I183" s="92"/>
      <c r="J183" s="92"/>
      <c r="K183" s="92"/>
      <c r="L183" s="18"/>
      <c r="M183" s="18"/>
      <c r="N183" s="112"/>
      <c r="O183" s="112"/>
    </row>
    <row r="184" s="65" customFormat="1" customHeight="1" spans="1:15">
      <c r="A184"/>
      <c r="B184" s="128" t="s">
        <v>773</v>
      </c>
      <c r="C184" s="129">
        <v>1</v>
      </c>
      <c r="D184" s="67"/>
      <c r="E184" s="67"/>
      <c r="F184" s="67"/>
      <c r="G184" s="67"/>
      <c r="H184" s="92"/>
      <c r="I184" s="92"/>
      <c r="J184" s="92"/>
      <c r="K184" s="92"/>
      <c r="L184" s="18"/>
      <c r="M184" s="18"/>
      <c r="N184" s="112"/>
      <c r="O184" s="112"/>
    </row>
    <row r="185" s="65" customFormat="1" customHeight="1" spans="1:15">
      <c r="A185"/>
      <c r="B185" s="128" t="s">
        <v>776</v>
      </c>
      <c r="C185" s="129">
        <v>2</v>
      </c>
      <c r="D185" s="67"/>
      <c r="E185" s="67"/>
      <c r="F185" s="67"/>
      <c r="G185" s="67"/>
      <c r="H185" s="92"/>
      <c r="I185" s="92"/>
      <c r="J185" s="92"/>
      <c r="K185" s="92"/>
      <c r="L185" s="18"/>
      <c r="M185" s="18"/>
      <c r="N185" s="112"/>
      <c r="O185" s="112"/>
    </row>
    <row r="186" s="65" customFormat="1" ht="23.25" customHeight="1" spans="1:15">
      <c r="A186"/>
      <c r="B186" s="130" t="s">
        <v>103</v>
      </c>
      <c r="C186" s="131">
        <f>SUM(C187:C193)</f>
        <v>10</v>
      </c>
      <c r="D186" s="67"/>
      <c r="E186" s="67"/>
      <c r="F186" s="67"/>
      <c r="G186" s="67"/>
      <c r="H186" s="92"/>
      <c r="I186" s="92"/>
      <c r="J186" s="92"/>
      <c r="K186" s="92"/>
      <c r="L186" s="18"/>
      <c r="M186" s="18"/>
      <c r="N186" s="112"/>
      <c r="O186" s="112"/>
    </row>
    <row r="187" s="65" customFormat="1" customHeight="1" spans="1:15">
      <c r="A187"/>
      <c r="B187" s="128" t="s">
        <v>765</v>
      </c>
      <c r="C187" s="129">
        <v>1</v>
      </c>
      <c r="D187" s="67"/>
      <c r="E187" s="67"/>
      <c r="F187" s="67"/>
      <c r="G187" s="67"/>
      <c r="H187" s="92"/>
      <c r="I187" s="92"/>
      <c r="J187" s="92"/>
      <c r="K187" s="92"/>
      <c r="L187" s="18"/>
      <c r="M187" s="18"/>
      <c r="N187" s="112"/>
      <c r="O187" s="112"/>
    </row>
    <row r="188" s="65" customFormat="1" customHeight="1" spans="1:15">
      <c r="A188"/>
      <c r="B188" s="128" t="s">
        <v>768</v>
      </c>
      <c r="C188" s="129">
        <v>1</v>
      </c>
      <c r="D188" s="67"/>
      <c r="E188" s="67"/>
      <c r="F188" s="67"/>
      <c r="G188" s="67"/>
      <c r="H188" s="92"/>
      <c r="I188" s="92"/>
      <c r="J188" s="92"/>
      <c r="K188" s="92"/>
      <c r="L188" s="18"/>
      <c r="M188" s="18"/>
      <c r="N188" s="112"/>
      <c r="O188" s="112"/>
    </row>
    <row r="189" s="65" customFormat="1" customHeight="1" spans="1:15">
      <c r="A189"/>
      <c r="B189" s="128" t="s">
        <v>769</v>
      </c>
      <c r="C189" s="129">
        <v>1</v>
      </c>
      <c r="D189" s="67"/>
      <c r="E189" s="67"/>
      <c r="F189" s="67"/>
      <c r="G189" s="67"/>
      <c r="H189" s="92"/>
      <c r="I189" s="92"/>
      <c r="J189" s="92"/>
      <c r="K189" s="92"/>
      <c r="L189" s="18"/>
      <c r="M189" s="18"/>
      <c r="N189" s="112"/>
      <c r="O189" s="112"/>
    </row>
    <row r="190" s="65" customFormat="1" customHeight="1" spans="1:15">
      <c r="A190"/>
      <c r="B190" s="128" t="s">
        <v>771</v>
      </c>
      <c r="C190" s="129">
        <v>4</v>
      </c>
      <c r="D190" s="67"/>
      <c r="E190" s="67"/>
      <c r="F190" s="67"/>
      <c r="G190" s="67"/>
      <c r="H190" s="92"/>
      <c r="I190" s="92"/>
      <c r="J190" s="92"/>
      <c r="K190" s="92"/>
      <c r="L190" s="18"/>
      <c r="M190" s="18"/>
      <c r="N190" s="112"/>
      <c r="O190" s="112"/>
    </row>
    <row r="191" s="65" customFormat="1" customHeight="1" spans="1:15">
      <c r="A191"/>
      <c r="B191" s="128" t="s">
        <v>773</v>
      </c>
      <c r="C191" s="129">
        <v>1</v>
      </c>
      <c r="D191" s="67"/>
      <c r="E191" s="67"/>
      <c r="F191" s="67"/>
      <c r="G191" s="67"/>
      <c r="H191" s="92"/>
      <c r="I191" s="92"/>
      <c r="J191" s="92"/>
      <c r="K191" s="92"/>
      <c r="L191" s="18"/>
      <c r="M191" s="18"/>
      <c r="N191" s="112"/>
      <c r="O191" s="112"/>
    </row>
    <row r="192" s="65" customFormat="1" customHeight="1" spans="1:15">
      <c r="A192"/>
      <c r="B192" s="128" t="s">
        <v>775</v>
      </c>
      <c r="C192" s="129">
        <v>1</v>
      </c>
      <c r="D192" s="67"/>
      <c r="E192" s="67"/>
      <c r="F192" s="67"/>
      <c r="G192" s="67"/>
      <c r="H192" s="92"/>
      <c r="I192" s="92"/>
      <c r="J192" s="92"/>
      <c r="K192" s="92"/>
      <c r="L192" s="18"/>
      <c r="M192" s="18"/>
      <c r="N192" s="112"/>
      <c r="O192" s="112"/>
    </row>
    <row r="193" s="65" customFormat="1" customHeight="1" spans="1:15">
      <c r="A193"/>
      <c r="B193" s="128" t="s">
        <v>776</v>
      </c>
      <c r="C193" s="129">
        <v>1</v>
      </c>
      <c r="D193" s="67"/>
      <c r="E193" s="67"/>
      <c r="F193" s="67"/>
      <c r="G193" s="67"/>
      <c r="H193" s="92"/>
      <c r="I193" s="92"/>
      <c r="J193" s="92"/>
      <c r="K193" s="92"/>
      <c r="L193" s="18"/>
      <c r="M193" s="18"/>
      <c r="N193" s="112"/>
      <c r="O193" s="112"/>
    </row>
    <row r="194" s="65" customFormat="1" ht="23.25" customHeight="1" spans="1:15">
      <c r="A194"/>
      <c r="B194" s="130" t="s">
        <v>17</v>
      </c>
      <c r="C194" s="131">
        <f>SUM(C195:C200)</f>
        <v>40</v>
      </c>
      <c r="D194" s="67"/>
      <c r="E194" s="67"/>
      <c r="F194" s="67"/>
      <c r="G194" s="67"/>
      <c r="H194" s="92"/>
      <c r="I194" s="92"/>
      <c r="J194" s="92"/>
      <c r="K194" s="92"/>
      <c r="L194" s="18"/>
      <c r="M194" s="18"/>
      <c r="N194" s="112"/>
      <c r="O194" s="112"/>
    </row>
    <row r="195" s="65" customFormat="1" customHeight="1" spans="1:15">
      <c r="A195"/>
      <c r="B195" s="128" t="s">
        <v>765</v>
      </c>
      <c r="C195" s="129">
        <v>5</v>
      </c>
      <c r="D195" s="67"/>
      <c r="E195" s="67"/>
      <c r="F195" s="67"/>
      <c r="G195" s="67"/>
      <c r="H195" s="92"/>
      <c r="I195" s="92"/>
      <c r="J195" s="92"/>
      <c r="K195" s="92"/>
      <c r="L195" s="18"/>
      <c r="M195" s="18"/>
      <c r="N195" s="112"/>
      <c r="O195" s="112"/>
    </row>
    <row r="196" s="65" customFormat="1" customHeight="1" spans="1:15">
      <c r="A196"/>
      <c r="B196" s="128" t="s">
        <v>769</v>
      </c>
      <c r="C196" s="129">
        <v>2</v>
      </c>
      <c r="D196" s="67"/>
      <c r="E196" s="67"/>
      <c r="F196" s="67"/>
      <c r="G196" s="67"/>
      <c r="H196" s="92"/>
      <c r="I196" s="92"/>
      <c r="J196" s="92"/>
      <c r="K196" s="92"/>
      <c r="L196" s="18"/>
      <c r="M196" s="18"/>
      <c r="N196" s="112"/>
      <c r="O196" s="112"/>
    </row>
    <row r="197" s="65" customFormat="1" customHeight="1" spans="1:15">
      <c r="A197"/>
      <c r="B197" s="128" t="s">
        <v>771</v>
      </c>
      <c r="C197" s="129">
        <v>9</v>
      </c>
      <c r="D197" s="67"/>
      <c r="E197" s="67"/>
      <c r="F197" s="67"/>
      <c r="G197" s="67"/>
      <c r="H197" s="92"/>
      <c r="I197" s="92"/>
      <c r="J197" s="92"/>
      <c r="K197" s="92"/>
      <c r="L197" s="18"/>
      <c r="M197" s="18"/>
      <c r="N197" s="112"/>
      <c r="O197" s="112"/>
    </row>
    <row r="198" s="65" customFormat="1" customHeight="1" spans="1:15">
      <c r="A198"/>
      <c r="B198" s="128" t="s">
        <v>773</v>
      </c>
      <c r="C198" s="129">
        <v>9</v>
      </c>
      <c r="D198" s="67"/>
      <c r="E198" s="67"/>
      <c r="F198" s="67"/>
      <c r="G198" s="67"/>
      <c r="H198" s="92"/>
      <c r="I198" s="92"/>
      <c r="J198" s="92"/>
      <c r="K198" s="92"/>
      <c r="L198" s="18"/>
      <c r="M198" s="18"/>
      <c r="N198" s="112"/>
      <c r="O198" s="112"/>
    </row>
    <row r="199" s="65" customFormat="1" customHeight="1" spans="1:15">
      <c r="A199"/>
      <c r="B199" s="128" t="s">
        <v>775</v>
      </c>
      <c r="C199" s="129">
        <v>5</v>
      </c>
      <c r="D199" s="67"/>
      <c r="E199" s="67"/>
      <c r="F199" s="67"/>
      <c r="G199" s="67"/>
      <c r="H199" s="92"/>
      <c r="I199" s="92"/>
      <c r="J199" s="92"/>
      <c r="K199" s="92"/>
      <c r="L199" s="18"/>
      <c r="M199" s="18"/>
      <c r="N199" s="112"/>
      <c r="O199" s="112"/>
    </row>
    <row r="200" s="65" customFormat="1" customHeight="1" spans="1:15">
      <c r="A200"/>
      <c r="B200" s="128" t="s">
        <v>776</v>
      </c>
      <c r="C200" s="129">
        <v>10</v>
      </c>
      <c r="D200" s="67"/>
      <c r="E200" s="67"/>
      <c r="F200" s="67"/>
      <c r="G200" s="67"/>
      <c r="H200" s="92"/>
      <c r="I200" s="92"/>
      <c r="J200" s="92"/>
      <c r="K200" s="92"/>
      <c r="L200" s="18"/>
      <c r="M200" s="18"/>
      <c r="N200" s="112"/>
      <c r="O200" s="112"/>
    </row>
    <row r="201" s="65" customFormat="1" ht="23.25" customHeight="1" spans="1:15">
      <c r="A201"/>
      <c r="B201" s="130" t="s">
        <v>26</v>
      </c>
      <c r="C201" s="131">
        <f>SUM(C202:C207)</f>
        <v>16</v>
      </c>
      <c r="D201" s="67"/>
      <c r="E201" s="67"/>
      <c r="F201" s="67"/>
      <c r="G201" s="67"/>
      <c r="H201" s="92"/>
      <c r="I201" s="92"/>
      <c r="J201" s="92"/>
      <c r="K201" s="92"/>
      <c r="L201" s="18"/>
      <c r="M201" s="18"/>
      <c r="N201" s="112"/>
      <c r="O201" s="112"/>
    </row>
    <row r="202" s="65" customFormat="1" customHeight="1" spans="1:15">
      <c r="A202"/>
      <c r="B202" s="128" t="s">
        <v>765</v>
      </c>
      <c r="C202" s="129">
        <v>1</v>
      </c>
      <c r="D202" s="67"/>
      <c r="E202" s="67"/>
      <c r="F202" s="67"/>
      <c r="G202" s="67"/>
      <c r="H202" s="92"/>
      <c r="I202" s="92"/>
      <c r="J202" s="92"/>
      <c r="K202" s="92"/>
      <c r="L202" s="18"/>
      <c r="M202" s="18"/>
      <c r="N202" s="112"/>
      <c r="O202" s="112"/>
    </row>
    <row r="203" s="65" customFormat="1" customHeight="1" spans="1:15">
      <c r="A203"/>
      <c r="B203" s="128" t="s">
        <v>769</v>
      </c>
      <c r="C203" s="129">
        <v>3</v>
      </c>
      <c r="D203" s="67"/>
      <c r="E203" s="67"/>
      <c r="F203" s="67"/>
      <c r="G203" s="67"/>
      <c r="H203" s="92"/>
      <c r="I203" s="92"/>
      <c r="J203" s="92"/>
      <c r="K203" s="92"/>
      <c r="L203" s="18"/>
      <c r="M203" s="18"/>
      <c r="N203" s="112"/>
      <c r="O203" s="112"/>
    </row>
    <row r="204" s="65" customFormat="1" customHeight="1" spans="1:15">
      <c r="A204"/>
      <c r="B204" s="128" t="s">
        <v>771</v>
      </c>
      <c r="C204" s="129">
        <v>5</v>
      </c>
      <c r="D204" s="67"/>
      <c r="E204" s="67"/>
      <c r="F204" s="67"/>
      <c r="G204" s="67"/>
      <c r="H204" s="92"/>
      <c r="I204" s="92"/>
      <c r="J204" s="92"/>
      <c r="K204" s="92"/>
      <c r="L204" s="18"/>
      <c r="M204" s="18"/>
      <c r="N204" s="112"/>
      <c r="O204" s="112"/>
    </row>
    <row r="205" s="65" customFormat="1" customHeight="1" spans="1:15">
      <c r="A205"/>
      <c r="B205" s="128" t="s">
        <v>773</v>
      </c>
      <c r="C205" s="129">
        <v>2</v>
      </c>
      <c r="D205" s="67"/>
      <c r="E205" s="67"/>
      <c r="F205" s="67"/>
      <c r="G205" s="67"/>
      <c r="H205" s="92"/>
      <c r="I205" s="92"/>
      <c r="J205" s="92"/>
      <c r="K205" s="92"/>
      <c r="L205" s="18"/>
      <c r="M205" s="18"/>
      <c r="N205" s="112"/>
      <c r="O205" s="112"/>
    </row>
    <row r="206" s="65" customFormat="1" customHeight="1" spans="1:15">
      <c r="A206"/>
      <c r="B206" s="128" t="s">
        <v>775</v>
      </c>
      <c r="C206" s="129">
        <v>3</v>
      </c>
      <c r="D206" s="67"/>
      <c r="E206" s="67"/>
      <c r="F206" s="67"/>
      <c r="G206" s="67"/>
      <c r="H206" s="92"/>
      <c r="I206" s="92"/>
      <c r="J206" s="92"/>
      <c r="K206" s="92"/>
      <c r="L206" s="18"/>
      <c r="M206" s="18"/>
      <c r="N206" s="112"/>
      <c r="O206" s="112"/>
    </row>
    <row r="207" s="65" customFormat="1" customHeight="1" spans="1:15">
      <c r="A207"/>
      <c r="B207" s="128" t="s">
        <v>776</v>
      </c>
      <c r="C207" s="129">
        <v>2</v>
      </c>
      <c r="D207" s="67"/>
      <c r="E207" s="67"/>
      <c r="F207" s="67"/>
      <c r="G207" s="67"/>
      <c r="H207" s="92"/>
      <c r="I207" s="92"/>
      <c r="J207" s="92"/>
      <c r="K207" s="92"/>
      <c r="L207" s="18"/>
      <c r="M207" s="18"/>
      <c r="N207" s="112"/>
      <c r="O207" s="112"/>
    </row>
    <row r="208" s="65" customFormat="1" ht="23.25" customHeight="1" spans="1:15">
      <c r="A208"/>
      <c r="B208" s="130" t="s">
        <v>50</v>
      </c>
      <c r="C208" s="131">
        <f>C209</f>
        <v>1</v>
      </c>
      <c r="D208" s="67"/>
      <c r="E208" s="67"/>
      <c r="F208" s="67"/>
      <c r="G208" s="67"/>
      <c r="H208" s="92"/>
      <c r="I208" s="92"/>
      <c r="J208" s="92"/>
      <c r="K208" s="92"/>
      <c r="L208" s="18"/>
      <c r="M208" s="18"/>
      <c r="N208" s="112"/>
      <c r="O208" s="112"/>
    </row>
    <row r="209" s="65" customFormat="1" customHeight="1" spans="1:15">
      <c r="A209"/>
      <c r="B209" s="128" t="s">
        <v>776</v>
      </c>
      <c r="C209" s="129">
        <v>1</v>
      </c>
      <c r="D209" s="67"/>
      <c r="E209" s="67"/>
      <c r="F209" s="67"/>
      <c r="G209" s="67"/>
      <c r="H209" s="92"/>
      <c r="I209" s="92"/>
      <c r="J209" s="92"/>
      <c r="K209" s="92"/>
      <c r="L209" s="18"/>
      <c r="M209" s="18"/>
      <c r="N209" s="112"/>
      <c r="O209" s="112"/>
    </row>
    <row r="210" s="65" customFormat="1" ht="23.25" customHeight="1" spans="1:15">
      <c r="A210"/>
      <c r="B210" s="130" t="s">
        <v>50</v>
      </c>
      <c r="C210" s="131">
        <f>SUM(C211:C215)</f>
        <v>8</v>
      </c>
      <c r="D210" s="67"/>
      <c r="E210" s="67"/>
      <c r="F210" s="67"/>
      <c r="G210" s="67"/>
      <c r="H210" s="92"/>
      <c r="I210" s="92"/>
      <c r="J210" s="92"/>
      <c r="K210" s="92"/>
      <c r="L210" s="18"/>
      <c r="M210" s="18"/>
      <c r="N210" s="112"/>
      <c r="O210" s="112"/>
    </row>
    <row r="211" s="65" customFormat="1" customHeight="1" spans="1:15">
      <c r="A211"/>
      <c r="B211" s="128" t="s">
        <v>765</v>
      </c>
      <c r="C211" s="129">
        <v>2</v>
      </c>
      <c r="D211" s="67"/>
      <c r="E211" s="67"/>
      <c r="F211" s="67"/>
      <c r="G211" s="67"/>
      <c r="H211" s="92"/>
      <c r="I211" s="92"/>
      <c r="J211" s="92"/>
      <c r="K211" s="92"/>
      <c r="L211" s="18"/>
      <c r="M211" s="18"/>
      <c r="N211" s="112"/>
      <c r="O211" s="112"/>
    </row>
    <row r="212" s="65" customFormat="1" customHeight="1" spans="1:15">
      <c r="A212"/>
      <c r="B212" s="128" t="s">
        <v>769</v>
      </c>
      <c r="C212" s="129">
        <v>1</v>
      </c>
      <c r="D212" s="67"/>
      <c r="E212" s="67"/>
      <c r="F212" s="67"/>
      <c r="G212" s="67"/>
      <c r="H212" s="92"/>
      <c r="I212" s="92"/>
      <c r="J212" s="92"/>
      <c r="K212" s="92"/>
      <c r="L212" s="18"/>
      <c r="M212" s="18"/>
      <c r="N212" s="112"/>
      <c r="O212" s="112"/>
    </row>
    <row r="213" s="65" customFormat="1" customHeight="1" spans="1:15">
      <c r="A213"/>
      <c r="B213" s="128" t="s">
        <v>771</v>
      </c>
      <c r="C213" s="129">
        <v>2</v>
      </c>
      <c r="D213" s="67"/>
      <c r="E213" s="67"/>
      <c r="F213" s="67"/>
      <c r="G213" s="67"/>
      <c r="H213" s="92"/>
      <c r="I213" s="92"/>
      <c r="J213" s="92"/>
      <c r="K213" s="92"/>
      <c r="L213" s="18"/>
      <c r="M213" s="18"/>
      <c r="N213" s="112"/>
      <c r="O213" s="112"/>
    </row>
    <row r="214" s="65" customFormat="1" customHeight="1" spans="1:15">
      <c r="A214"/>
      <c r="B214" s="128" t="s">
        <v>773</v>
      </c>
      <c r="C214" s="129">
        <v>1</v>
      </c>
      <c r="D214" s="67"/>
      <c r="E214" s="67"/>
      <c r="F214" s="67"/>
      <c r="G214" s="67"/>
      <c r="H214" s="92"/>
      <c r="I214" s="92"/>
      <c r="J214" s="92"/>
      <c r="K214" s="92"/>
      <c r="L214" s="18"/>
      <c r="M214" s="18"/>
      <c r="N214" s="112"/>
      <c r="O214" s="112"/>
    </row>
    <row r="215" s="65" customFormat="1" customHeight="1" spans="1:15">
      <c r="A215"/>
      <c r="B215" s="128" t="s">
        <v>775</v>
      </c>
      <c r="C215" s="129">
        <v>2</v>
      </c>
      <c r="D215" s="67"/>
      <c r="E215" s="67"/>
      <c r="F215" s="67"/>
      <c r="G215" s="67"/>
      <c r="H215" s="92"/>
      <c r="I215" s="92"/>
      <c r="J215" s="92"/>
      <c r="K215" s="92"/>
      <c r="L215" s="18"/>
      <c r="M215" s="18"/>
      <c r="N215" s="112"/>
      <c r="O215" s="112"/>
    </row>
    <row r="216" s="65" customFormat="1" ht="23.25" customHeight="1" spans="1:15">
      <c r="A216"/>
      <c r="B216" s="132" t="s">
        <v>529</v>
      </c>
      <c r="C216" s="133">
        <f>C168+C171+C176+C183+C186+C194+C201+C210+C208</f>
        <v>109</v>
      </c>
      <c r="D216" s="67"/>
      <c r="E216" s="67"/>
      <c r="F216" s="67"/>
      <c r="G216" s="67"/>
      <c r="H216" s="92"/>
      <c r="I216" s="92"/>
      <c r="J216" s="92"/>
      <c r="K216" s="92"/>
      <c r="L216" s="18"/>
      <c r="M216" s="18"/>
      <c r="N216" s="112"/>
      <c r="O216" s="112"/>
    </row>
    <row r="217" s="65" customFormat="1" spans="1:15">
      <c r="A217"/>
      <c r="B217" s="116" t="s">
        <v>722</v>
      </c>
      <c r="C217" s="67"/>
      <c r="D217" s="67"/>
      <c r="E217" s="67"/>
      <c r="F217" s="67"/>
      <c r="G217" s="67"/>
      <c r="H217" s="92"/>
      <c r="I217" s="92"/>
      <c r="J217" s="92"/>
      <c r="K217" s="92"/>
      <c r="L217" s="18"/>
      <c r="M217" s="18"/>
      <c r="N217" s="112"/>
      <c r="O217" s="112"/>
    </row>
    <row r="218" s="65" customFormat="1" ht="23.25" customHeight="1" spans="1:15">
      <c r="A218"/>
      <c r="B218" s="67"/>
      <c r="C218" s="67"/>
      <c r="D218" s="67"/>
      <c r="E218" s="67"/>
      <c r="F218" s="67"/>
      <c r="G218" s="67"/>
      <c r="H218" s="92"/>
      <c r="I218" s="92"/>
      <c r="J218" s="92"/>
      <c r="K218" s="92"/>
      <c r="L218" s="18"/>
      <c r="M218" s="18"/>
      <c r="N218" s="112"/>
      <c r="O218" s="112"/>
    </row>
    <row r="219" s="65" customFormat="1" ht="23.25" customHeight="1" spans="1:15">
      <c r="A219"/>
      <c r="B219" s="67"/>
      <c r="C219" s="67"/>
      <c r="D219" s="67"/>
      <c r="E219" s="67"/>
      <c r="F219" s="67"/>
      <c r="G219" s="67"/>
      <c r="H219" s="92"/>
      <c r="I219" s="92"/>
      <c r="J219" s="92"/>
      <c r="K219" s="92"/>
      <c r="L219" s="18"/>
      <c r="M219" s="18"/>
      <c r="N219" s="112"/>
      <c r="O219" s="112"/>
    </row>
    <row r="220" s="65" customFormat="1" ht="23.25" customHeight="1" spans="1:15">
      <c r="A220"/>
      <c r="B220" s="118" t="s">
        <v>785</v>
      </c>
      <c r="C220" s="67"/>
      <c r="D220" s="67"/>
      <c r="E220" s="67"/>
      <c r="F220" s="67"/>
      <c r="G220" s="67"/>
      <c r="H220" s="92"/>
      <c r="I220" s="92"/>
      <c r="J220" s="92"/>
      <c r="K220" s="92"/>
      <c r="L220" s="18"/>
      <c r="M220" s="18"/>
      <c r="N220" s="112"/>
      <c r="O220" s="112"/>
    </row>
    <row r="221" ht="25.5" spans="2:11">
      <c r="B221" s="91" t="s">
        <v>781</v>
      </c>
      <c r="C221" s="72" t="s">
        <v>782</v>
      </c>
      <c r="D221" s="67"/>
      <c r="E221" s="67"/>
      <c r="F221" s="67"/>
      <c r="G221" s="67"/>
      <c r="H221" s="92"/>
      <c r="I221" s="92"/>
      <c r="J221" s="92"/>
      <c r="K221" s="92"/>
    </row>
    <row r="222" ht="23.25" customHeight="1" spans="2:11">
      <c r="B222" s="126" t="s">
        <v>43</v>
      </c>
      <c r="C222" s="134">
        <f>SUM(C223:C224)</f>
        <v>3771.71</v>
      </c>
      <c r="D222" s="92"/>
      <c r="E222" s="92"/>
      <c r="F222" s="92"/>
      <c r="G222" s="92"/>
      <c r="H222" s="92"/>
      <c r="I222" s="92"/>
      <c r="J222" s="92"/>
      <c r="K222" s="92"/>
    </row>
    <row r="223" customHeight="1" spans="2:11">
      <c r="B223" s="128" t="s">
        <v>771</v>
      </c>
      <c r="C223" s="135">
        <v>2486</v>
      </c>
      <c r="D223" s="92"/>
      <c r="E223" s="92"/>
      <c r="F223" s="92"/>
      <c r="G223" s="92"/>
      <c r="H223" s="92"/>
      <c r="I223" s="92"/>
      <c r="J223" s="92"/>
      <c r="K223" s="92"/>
    </row>
    <row r="224" customHeight="1" spans="2:11">
      <c r="B224" s="128" t="s">
        <v>775</v>
      </c>
      <c r="C224" s="135">
        <v>1285.71</v>
      </c>
      <c r="D224" s="92"/>
      <c r="E224" s="92"/>
      <c r="F224" s="92"/>
      <c r="G224" s="92"/>
      <c r="H224" s="92"/>
      <c r="I224" s="92"/>
      <c r="J224" s="92"/>
      <c r="K224" s="92"/>
    </row>
    <row r="225" ht="23.25" customHeight="1" spans="2:11">
      <c r="B225" s="130" t="s">
        <v>55</v>
      </c>
      <c r="C225" s="136">
        <f>SUM(C226:C229)</f>
        <v>19452</v>
      </c>
      <c r="D225" s="92"/>
      <c r="E225" s="92"/>
      <c r="F225" s="92"/>
      <c r="G225" s="92"/>
      <c r="H225" s="92"/>
      <c r="I225" s="92"/>
      <c r="J225" s="92"/>
      <c r="K225" s="92"/>
    </row>
    <row r="226" customHeight="1" spans="2:11">
      <c r="B226" s="128" t="s">
        <v>768</v>
      </c>
      <c r="C226" s="135">
        <v>720</v>
      </c>
      <c r="D226" s="92"/>
      <c r="E226" s="92"/>
      <c r="F226" s="92"/>
      <c r="G226" s="92"/>
      <c r="H226" s="92"/>
      <c r="I226" s="92"/>
      <c r="J226" s="92"/>
      <c r="K226" s="92"/>
    </row>
    <row r="227" customHeight="1" spans="2:11">
      <c r="B227" s="128" t="s">
        <v>773</v>
      </c>
      <c r="C227" s="135">
        <v>8000</v>
      </c>
      <c r="D227" s="92"/>
      <c r="E227" s="92"/>
      <c r="F227" s="92"/>
      <c r="G227" s="92"/>
      <c r="H227" s="92"/>
      <c r="I227" s="92"/>
      <c r="J227" s="92"/>
      <c r="K227" s="92"/>
    </row>
    <row r="228" customHeight="1" spans="2:11">
      <c r="B228" s="128" t="s">
        <v>775</v>
      </c>
      <c r="C228" s="135">
        <v>2520.74</v>
      </c>
      <c r="D228" s="92"/>
      <c r="E228" s="92"/>
      <c r="F228" s="92"/>
      <c r="G228" s="92"/>
      <c r="H228" s="92"/>
      <c r="I228" s="92"/>
      <c r="J228" s="92"/>
      <c r="K228" s="92"/>
    </row>
    <row r="229" ht="23.25" customHeight="1" spans="2:11">
      <c r="B229" s="128" t="s">
        <v>776</v>
      </c>
      <c r="C229" s="135">
        <v>8211.26</v>
      </c>
      <c r="D229" s="92"/>
      <c r="E229" s="92"/>
      <c r="F229" s="92"/>
      <c r="G229" s="92"/>
      <c r="H229" s="92"/>
      <c r="I229" s="92"/>
      <c r="J229" s="92"/>
      <c r="K229" s="92"/>
    </row>
    <row r="230" ht="23.25" customHeight="1" spans="2:11">
      <c r="B230" s="130" t="s">
        <v>39</v>
      </c>
      <c r="C230" s="136">
        <f>SUM(C231:C236)</f>
        <v>47565.6</v>
      </c>
      <c r="D230" s="92"/>
      <c r="E230" s="92"/>
      <c r="F230" s="92"/>
      <c r="G230" s="92"/>
      <c r="H230" s="92"/>
      <c r="I230" s="92"/>
      <c r="J230" s="92"/>
      <c r="K230" s="92"/>
    </row>
    <row r="231" customHeight="1" spans="2:11">
      <c r="B231" s="128" t="s">
        <v>765</v>
      </c>
      <c r="C231" s="135">
        <v>1464</v>
      </c>
      <c r="D231" s="92"/>
      <c r="E231" s="92"/>
      <c r="F231" s="92"/>
      <c r="G231" s="92"/>
      <c r="H231" s="92"/>
      <c r="I231" s="92"/>
      <c r="J231" s="92"/>
      <c r="K231" s="92"/>
    </row>
    <row r="232" customHeight="1" spans="2:11">
      <c r="B232" s="128" t="s">
        <v>769</v>
      </c>
      <c r="C232" s="135">
        <v>4480</v>
      </c>
      <c r="D232" s="92"/>
      <c r="E232" s="92"/>
      <c r="F232" s="92"/>
      <c r="G232" s="92"/>
      <c r="H232" s="92"/>
      <c r="I232" s="92"/>
      <c r="J232" s="92"/>
      <c r="K232" s="92"/>
    </row>
    <row r="233" customHeight="1" spans="2:11">
      <c r="B233" s="128" t="s">
        <v>771</v>
      </c>
      <c r="C233" s="135">
        <v>14372.63</v>
      </c>
      <c r="D233" s="92"/>
      <c r="E233" s="92"/>
      <c r="F233" s="92"/>
      <c r="G233" s="92"/>
      <c r="H233" s="92"/>
      <c r="I233" s="92"/>
      <c r="J233" s="92"/>
      <c r="K233" s="92"/>
    </row>
    <row r="234" customHeight="1" spans="2:11">
      <c r="B234" s="128" t="s">
        <v>773</v>
      </c>
      <c r="C234" s="135">
        <v>16500</v>
      </c>
      <c r="D234" s="92"/>
      <c r="E234" s="92"/>
      <c r="F234" s="92"/>
      <c r="G234" s="92"/>
      <c r="H234" s="92"/>
      <c r="I234" s="92"/>
      <c r="J234" s="92"/>
      <c r="K234" s="92"/>
    </row>
    <row r="235" ht="23.25" customHeight="1" spans="2:11">
      <c r="B235" s="128" t="s">
        <v>775</v>
      </c>
      <c r="C235" s="135">
        <v>1828.97</v>
      </c>
      <c r="D235" s="92"/>
      <c r="E235" s="92"/>
      <c r="F235" s="92"/>
      <c r="G235" s="92"/>
      <c r="H235" s="92"/>
      <c r="I235" s="92"/>
      <c r="J235" s="92"/>
      <c r="K235" s="92"/>
    </row>
    <row r="236" customHeight="1" spans="2:11">
      <c r="B236" s="128" t="s">
        <v>776</v>
      </c>
      <c r="C236" s="135">
        <v>8920</v>
      </c>
      <c r="D236" s="92"/>
      <c r="E236" s="92"/>
      <c r="F236" s="92"/>
      <c r="G236" s="92"/>
      <c r="H236" s="92"/>
      <c r="I236" s="92"/>
      <c r="J236" s="92"/>
      <c r="K236" s="92"/>
    </row>
    <row r="237" ht="23.25" customHeight="1" spans="2:11">
      <c r="B237" s="130" t="s">
        <v>99</v>
      </c>
      <c r="C237" s="136">
        <f>SUM(C238:C239)</f>
        <v>3838.24</v>
      </c>
      <c r="D237" s="92"/>
      <c r="E237" s="92"/>
      <c r="F237" s="92"/>
      <c r="G237" s="92"/>
      <c r="H237" s="92"/>
      <c r="I237" s="92"/>
      <c r="J237" s="92"/>
      <c r="K237" s="92"/>
    </row>
    <row r="238" ht="23.25" customHeight="1" spans="2:11">
      <c r="B238" s="128" t="s">
        <v>773</v>
      </c>
      <c r="C238" s="135">
        <v>838.26</v>
      </c>
      <c r="D238" s="92"/>
      <c r="E238" s="92"/>
      <c r="F238" s="92"/>
      <c r="G238" s="92"/>
      <c r="H238" s="92"/>
      <c r="I238" s="92"/>
      <c r="J238" s="92"/>
      <c r="K238" s="92"/>
    </row>
    <row r="239" customHeight="1" spans="2:11">
      <c r="B239" s="128" t="s">
        <v>776</v>
      </c>
      <c r="C239" s="135">
        <v>2999.98</v>
      </c>
      <c r="D239" s="92"/>
      <c r="E239" s="92"/>
      <c r="F239" s="92"/>
      <c r="G239" s="92"/>
      <c r="H239" s="92"/>
      <c r="I239" s="92"/>
      <c r="J239" s="92"/>
      <c r="K239" s="92"/>
    </row>
    <row r="240" ht="23.25" customHeight="1" spans="2:11">
      <c r="B240" s="130" t="s">
        <v>103</v>
      </c>
      <c r="C240" s="136">
        <f>SUM(C241:C247)</f>
        <v>11891.02</v>
      </c>
      <c r="D240" s="92"/>
      <c r="E240" s="92"/>
      <c r="F240" s="92"/>
      <c r="G240" s="92"/>
      <c r="H240" s="92"/>
      <c r="I240" s="92"/>
      <c r="J240" s="92"/>
      <c r="K240" s="92"/>
    </row>
    <row r="241" customHeight="1" spans="2:11">
      <c r="B241" s="128" t="s">
        <v>765</v>
      </c>
      <c r="C241" s="135">
        <v>1400</v>
      </c>
      <c r="D241" s="92"/>
      <c r="E241" s="92"/>
      <c r="F241" s="92"/>
      <c r="G241" s="92"/>
      <c r="H241" s="92"/>
      <c r="I241" s="92"/>
      <c r="J241" s="92"/>
      <c r="K241" s="92"/>
    </row>
    <row r="242" customHeight="1" spans="2:11">
      <c r="B242" s="128" t="s">
        <v>768</v>
      </c>
      <c r="C242" s="135">
        <v>800</v>
      </c>
      <c r="D242" s="92"/>
      <c r="E242" s="92"/>
      <c r="F242" s="92"/>
      <c r="G242" s="92"/>
      <c r="H242" s="92"/>
      <c r="I242" s="92"/>
      <c r="J242" s="92"/>
      <c r="K242" s="92"/>
    </row>
    <row r="243" customHeight="1" spans="2:11">
      <c r="B243" s="128" t="s">
        <v>769</v>
      </c>
      <c r="C243" s="135">
        <v>2000</v>
      </c>
      <c r="D243" s="92"/>
      <c r="E243" s="92"/>
      <c r="F243" s="92"/>
      <c r="G243" s="92"/>
      <c r="H243" s="92"/>
      <c r="I243" s="92"/>
      <c r="J243" s="92"/>
      <c r="K243" s="92"/>
    </row>
    <row r="244" customHeight="1" spans="2:11">
      <c r="B244" s="128" t="s">
        <v>771</v>
      </c>
      <c r="C244" s="135">
        <v>6455.39</v>
      </c>
      <c r="D244" s="92"/>
      <c r="E244" s="92"/>
      <c r="F244" s="92"/>
      <c r="G244" s="92"/>
      <c r="H244" s="92"/>
      <c r="I244" s="92"/>
      <c r="J244" s="92"/>
      <c r="K244" s="92"/>
    </row>
    <row r="245" customHeight="1" spans="2:11">
      <c r="B245" s="128" t="s">
        <v>773</v>
      </c>
      <c r="C245" s="135">
        <v>250</v>
      </c>
      <c r="D245" s="92"/>
      <c r="E245" s="92"/>
      <c r="F245" s="92"/>
      <c r="G245" s="92"/>
      <c r="H245" s="92"/>
      <c r="I245" s="92"/>
      <c r="J245" s="92"/>
      <c r="K245" s="92"/>
    </row>
    <row r="246" customHeight="1" spans="2:11">
      <c r="B246" s="128" t="s">
        <v>775</v>
      </c>
      <c r="C246" s="135">
        <v>465.53</v>
      </c>
      <c r="D246" s="92"/>
      <c r="E246" s="92"/>
      <c r="F246" s="92"/>
      <c r="G246" s="92"/>
      <c r="H246" s="92"/>
      <c r="I246" s="92"/>
      <c r="J246" s="92"/>
      <c r="K246" s="92"/>
    </row>
    <row r="247" customHeight="1" spans="2:11">
      <c r="B247" s="128" t="s">
        <v>776</v>
      </c>
      <c r="C247" s="135">
        <v>520.1</v>
      </c>
      <c r="D247" s="92"/>
      <c r="E247" s="92"/>
      <c r="F247" s="92"/>
      <c r="G247" s="92"/>
      <c r="H247" s="92"/>
      <c r="I247" s="92"/>
      <c r="J247" s="92"/>
      <c r="K247" s="92"/>
    </row>
    <row r="248" ht="23.25" customHeight="1" spans="2:11">
      <c r="B248" s="130" t="s">
        <v>17</v>
      </c>
      <c r="C248" s="136">
        <f>SUM(C249:C254)</f>
        <v>69986.05</v>
      </c>
      <c r="D248" s="92"/>
      <c r="E248" s="92"/>
      <c r="F248" s="92"/>
      <c r="G248" s="92"/>
      <c r="H248" s="92"/>
      <c r="I248" s="92"/>
      <c r="J248" s="92"/>
      <c r="K248" s="92"/>
    </row>
    <row r="249" customHeight="1" spans="2:11">
      <c r="B249" s="128" t="s">
        <v>765</v>
      </c>
      <c r="C249" s="135">
        <v>9975.5</v>
      </c>
      <c r="D249" s="92"/>
      <c r="E249" s="92"/>
      <c r="F249" s="92"/>
      <c r="G249" s="92"/>
      <c r="H249" s="92"/>
      <c r="I249" s="92"/>
      <c r="J249" s="92"/>
      <c r="K249" s="92"/>
    </row>
    <row r="250" customHeight="1" spans="2:11">
      <c r="B250" s="128" t="s">
        <v>769</v>
      </c>
      <c r="C250" s="135">
        <v>4360</v>
      </c>
      <c r="D250" s="92"/>
      <c r="E250" s="92"/>
      <c r="F250" s="92"/>
      <c r="G250" s="92"/>
      <c r="H250" s="92"/>
      <c r="I250" s="92"/>
      <c r="J250" s="92"/>
      <c r="K250" s="92"/>
    </row>
    <row r="251" customHeight="1" spans="2:11">
      <c r="B251" s="128" t="s">
        <v>771</v>
      </c>
      <c r="C251" s="135">
        <v>19902.45</v>
      </c>
      <c r="D251" s="92"/>
      <c r="E251" s="92"/>
      <c r="F251" s="92"/>
      <c r="G251" s="92"/>
      <c r="H251" s="92"/>
      <c r="I251" s="92"/>
      <c r="J251" s="92"/>
      <c r="K251" s="92"/>
    </row>
    <row r="252" customHeight="1" spans="2:11">
      <c r="B252" s="128" t="s">
        <v>773</v>
      </c>
      <c r="C252" s="135">
        <v>18247.18</v>
      </c>
      <c r="D252" s="92"/>
      <c r="E252" s="92"/>
      <c r="F252" s="92"/>
      <c r="G252" s="92"/>
      <c r="H252" s="92"/>
      <c r="I252" s="92"/>
      <c r="J252" s="92"/>
      <c r="K252" s="92"/>
    </row>
    <row r="253" customHeight="1" spans="2:11">
      <c r="B253" s="128" t="s">
        <v>775</v>
      </c>
      <c r="C253" s="135">
        <v>2152.98</v>
      </c>
      <c r="D253" s="92"/>
      <c r="E253" s="92"/>
      <c r="F253" s="92"/>
      <c r="G253" s="92"/>
      <c r="H253" s="92"/>
      <c r="I253" s="92"/>
      <c r="J253" s="92"/>
      <c r="K253" s="92"/>
    </row>
    <row r="254" customHeight="1" spans="2:11">
      <c r="B254" s="128" t="s">
        <v>776</v>
      </c>
      <c r="C254" s="135">
        <v>15347.94</v>
      </c>
      <c r="D254" s="92"/>
      <c r="E254" s="92"/>
      <c r="F254" s="92"/>
      <c r="G254" s="92"/>
      <c r="H254" s="92"/>
      <c r="I254" s="92"/>
      <c r="J254" s="92"/>
      <c r="K254" s="92"/>
    </row>
    <row r="255" ht="23.25" customHeight="1" spans="2:11">
      <c r="B255" s="130" t="s">
        <v>26</v>
      </c>
      <c r="C255" s="136">
        <f>SUM(C256:C261)</f>
        <v>41747.56</v>
      </c>
      <c r="D255" s="92"/>
      <c r="E255" s="92"/>
      <c r="F255" s="92"/>
      <c r="G255" s="92"/>
      <c r="H255" s="92"/>
      <c r="I255" s="92"/>
      <c r="J255" s="92"/>
      <c r="K255" s="92"/>
    </row>
    <row r="256" customHeight="1" spans="2:11">
      <c r="B256" s="128" t="s">
        <v>765</v>
      </c>
      <c r="C256" s="135">
        <v>1504</v>
      </c>
      <c r="D256" s="92"/>
      <c r="E256" s="92"/>
      <c r="F256" s="92"/>
      <c r="G256" s="92"/>
      <c r="H256" s="92"/>
      <c r="I256" s="92"/>
      <c r="J256" s="92"/>
      <c r="K256" s="92"/>
    </row>
    <row r="257" customHeight="1" spans="2:11">
      <c r="B257" s="128" t="s">
        <v>769</v>
      </c>
      <c r="C257" s="135">
        <v>7200</v>
      </c>
      <c r="D257" s="92"/>
      <c r="E257" s="92"/>
      <c r="F257" s="92"/>
      <c r="G257" s="92"/>
      <c r="H257" s="92"/>
      <c r="I257" s="92"/>
      <c r="J257" s="92"/>
      <c r="K257" s="92"/>
    </row>
    <row r="258" customHeight="1" spans="2:11">
      <c r="B258" s="128" t="s">
        <v>771</v>
      </c>
      <c r="C258" s="135">
        <v>10484</v>
      </c>
      <c r="D258" s="92"/>
      <c r="E258" s="92"/>
      <c r="F258" s="92"/>
      <c r="G258" s="92"/>
      <c r="H258" s="92"/>
      <c r="I258" s="92"/>
      <c r="J258" s="92"/>
      <c r="K258" s="92"/>
    </row>
    <row r="259" customHeight="1" spans="2:11">
      <c r="B259" s="128" t="s">
        <v>773</v>
      </c>
      <c r="C259" s="135">
        <v>16000</v>
      </c>
      <c r="D259" s="92"/>
      <c r="E259" s="92"/>
      <c r="F259" s="92"/>
      <c r="G259" s="92"/>
      <c r="H259" s="92"/>
      <c r="I259" s="92"/>
      <c r="J259" s="92"/>
      <c r="K259" s="92"/>
    </row>
    <row r="260" customHeight="1" spans="2:11">
      <c r="B260" s="128" t="s">
        <v>775</v>
      </c>
      <c r="C260" s="135">
        <v>2482.26</v>
      </c>
      <c r="D260" s="92"/>
      <c r="E260" s="92"/>
      <c r="F260" s="92"/>
      <c r="G260" s="92"/>
      <c r="H260" s="92"/>
      <c r="I260" s="92"/>
      <c r="J260" s="92"/>
      <c r="K260" s="92"/>
    </row>
    <row r="261" customHeight="1" spans="2:11">
      <c r="B261" s="128" t="s">
        <v>776</v>
      </c>
      <c r="C261" s="135">
        <v>4077.3</v>
      </c>
      <c r="D261" s="92"/>
      <c r="E261" s="92"/>
      <c r="F261" s="92"/>
      <c r="G261" s="92"/>
      <c r="H261" s="92"/>
      <c r="I261" s="92"/>
      <c r="J261" s="92"/>
      <c r="K261" s="92"/>
    </row>
    <row r="262" ht="23.25" customHeight="1" spans="2:11">
      <c r="B262" s="130" t="s">
        <v>50</v>
      </c>
      <c r="C262" s="136">
        <f>C263</f>
        <v>950</v>
      </c>
      <c r="D262" s="92"/>
      <c r="E262" s="92"/>
      <c r="F262" s="92"/>
      <c r="G262" s="92"/>
      <c r="H262" s="92"/>
      <c r="I262" s="92"/>
      <c r="J262" s="92"/>
      <c r="K262" s="92"/>
    </row>
    <row r="263" customHeight="1" spans="2:11">
      <c r="B263" s="128" t="s">
        <v>776</v>
      </c>
      <c r="C263" s="135">
        <v>950</v>
      </c>
      <c r="D263" s="92"/>
      <c r="E263" s="92"/>
      <c r="F263" s="92"/>
      <c r="G263" s="92"/>
      <c r="H263" s="92"/>
      <c r="I263" s="92"/>
      <c r="J263" s="92"/>
      <c r="K263" s="92"/>
    </row>
    <row r="264" ht="23.25" customHeight="1" spans="2:11">
      <c r="B264" s="130" t="s">
        <v>50</v>
      </c>
      <c r="C264" s="136">
        <f>SUM(C265:C269)</f>
        <v>23599.86</v>
      </c>
      <c r="D264" s="92"/>
      <c r="E264" s="92"/>
      <c r="F264" s="92"/>
      <c r="G264" s="92"/>
      <c r="H264" s="92"/>
      <c r="I264" s="92"/>
      <c r="J264" s="92"/>
      <c r="K264" s="92"/>
    </row>
    <row r="265" customHeight="1" spans="2:11">
      <c r="B265" s="128" t="s">
        <v>765</v>
      </c>
      <c r="C265" s="135">
        <v>4365</v>
      </c>
      <c r="D265" s="92"/>
      <c r="E265" s="92"/>
      <c r="F265" s="92"/>
      <c r="G265" s="92"/>
      <c r="H265" s="92"/>
      <c r="I265" s="92"/>
      <c r="J265" s="92"/>
      <c r="K265" s="92"/>
    </row>
    <row r="266" customHeight="1" spans="2:11">
      <c r="B266" s="128" t="s">
        <v>769</v>
      </c>
      <c r="C266" s="135">
        <v>6000</v>
      </c>
      <c r="D266" s="92"/>
      <c r="E266" s="92"/>
      <c r="F266" s="92"/>
      <c r="G266" s="92"/>
      <c r="H266" s="92"/>
      <c r="I266" s="92"/>
      <c r="J266" s="92"/>
      <c r="K266" s="92"/>
    </row>
    <row r="267" customHeight="1" spans="2:11">
      <c r="B267" s="128" t="s">
        <v>771</v>
      </c>
      <c r="C267" s="135">
        <v>3999.86</v>
      </c>
      <c r="D267" s="92"/>
      <c r="E267" s="92"/>
      <c r="F267" s="92"/>
      <c r="G267" s="92"/>
      <c r="H267" s="92"/>
      <c r="I267" s="92"/>
      <c r="J267" s="92"/>
      <c r="K267" s="92"/>
    </row>
    <row r="268" customHeight="1" spans="2:11">
      <c r="B268" s="128" t="s">
        <v>773</v>
      </c>
      <c r="C268" s="135">
        <v>8000</v>
      </c>
      <c r="D268" s="92"/>
      <c r="E268" s="92"/>
      <c r="F268" s="92"/>
      <c r="G268" s="92"/>
      <c r="H268" s="92"/>
      <c r="I268" s="92"/>
      <c r="J268" s="92"/>
      <c r="K268" s="92"/>
    </row>
    <row r="269" customHeight="1" spans="2:3">
      <c r="B269" s="128" t="s">
        <v>775</v>
      </c>
      <c r="C269" s="135">
        <v>1235</v>
      </c>
    </row>
    <row r="270" customHeight="1" spans="2:3">
      <c r="B270" s="132" t="s">
        <v>529</v>
      </c>
      <c r="C270" s="137">
        <f>C222+C225+C230+C237+C240+C248+C255+C264+C262</f>
        <v>222802.04</v>
      </c>
    </row>
    <row r="271" spans="2:3">
      <c r="B271" s="116" t="s">
        <v>722</v>
      </c>
      <c r="C271" s="67"/>
    </row>
    <row r="272" ht="23.25" customHeight="1" spans="2:3">
      <c r="B272" s="138"/>
      <c r="C272" s="138"/>
    </row>
    <row r="273" ht="23.25" customHeight="1" spans="2:3">
      <c r="B273" s="138"/>
      <c r="C273" s="138"/>
    </row>
    <row r="274" ht="23.25" customHeight="1" spans="2:3">
      <c r="B274" s="138"/>
      <c r="C274" s="138"/>
    </row>
    <row r="275" ht="23.25" customHeight="1" spans="2:3">
      <c r="B275" s="138"/>
      <c r="C275" s="138"/>
    </row>
    <row r="276" ht="23.25" customHeight="1" spans="2:3">
      <c r="B276" s="138"/>
      <c r="C276" s="138"/>
    </row>
    <row r="277" ht="23.25" customHeight="1" spans="2:3">
      <c r="B277" s="138"/>
      <c r="C277" s="138"/>
    </row>
    <row r="278" ht="23.25" customHeight="1" spans="2:3">
      <c r="B278" s="138"/>
      <c r="C278" s="138"/>
    </row>
    <row r="279" ht="23.25" customHeight="1" spans="2:3">
      <c r="B279" s="138"/>
      <c r="C279" s="138"/>
    </row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7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8" ht="23.25" customHeight="1"/>
    <row r="1669" ht="23.25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3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0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K207"/>
  <sheetViews>
    <sheetView showGridLines="0" zoomScale="85" zoomScaleNormal="85" workbookViewId="0">
      <selection activeCell="I72" sqref="I7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786</v>
      </c>
      <c r="B12" s="21"/>
      <c r="C12" s="21"/>
      <c r="D12" s="21"/>
      <c r="E12" s="21"/>
      <c r="F12" s="22"/>
      <c r="G12" s="20" t="s">
        <v>787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689</v>
      </c>
      <c r="B27" s="54"/>
      <c r="C27" s="55"/>
      <c r="D27" s="56"/>
      <c r="E27" s="56"/>
      <c r="F27" s="57"/>
      <c r="G27" s="53" t="s">
        <v>689</v>
      </c>
      <c r="H27" s="58"/>
      <c r="I27" s="62"/>
      <c r="J27" s="62"/>
      <c r="K27" s="63"/>
    </row>
    <row r="28" ht="50.1" customHeight="1" spans="1:11">
      <c r="A28" s="20" t="s">
        <v>788</v>
      </c>
      <c r="B28" s="21"/>
      <c r="C28" s="21"/>
      <c r="D28" s="21"/>
      <c r="E28" s="21"/>
      <c r="F28" s="22"/>
      <c r="G28" s="20" t="s">
        <v>789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33"/>
      <c r="D35" s="33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29"/>
      <c r="C36" s="33"/>
      <c r="D36" s="33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29"/>
      <c r="C37" s="33"/>
      <c r="D37" s="33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29"/>
      <c r="C38" s="29"/>
      <c r="D38" s="29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5"/>
      <c r="C39" s="36"/>
      <c r="D39" s="36"/>
      <c r="E39" s="30"/>
      <c r="F39" s="31"/>
      <c r="G39" s="27"/>
      <c r="H39" s="30"/>
      <c r="I39" s="30"/>
      <c r="J39" s="30"/>
      <c r="K39" s="31"/>
    </row>
    <row r="40" ht="23.25" customHeight="1" spans="1:11">
      <c r="A40" s="27"/>
      <c r="B40" s="30"/>
      <c r="C40" s="30"/>
      <c r="D40" s="30"/>
      <c r="E40" s="30"/>
      <c r="F40" s="31"/>
      <c r="G40" s="27"/>
      <c r="H40" s="30"/>
      <c r="I40" s="30"/>
      <c r="J40" s="30"/>
      <c r="K40" s="31"/>
    </row>
    <row r="41" ht="23.25" customHeight="1" spans="1:11">
      <c r="A41" s="27"/>
      <c r="B41" s="30"/>
      <c r="C41" s="30"/>
      <c r="D41" s="30"/>
      <c r="E41" s="30"/>
      <c r="F41" s="31"/>
      <c r="G41" s="27"/>
      <c r="H41" s="30"/>
      <c r="I41" s="30"/>
      <c r="J41" s="30"/>
      <c r="K41" s="31"/>
    </row>
    <row r="42" ht="23.25" customHeight="1" spans="1:11">
      <c r="A42" s="27"/>
      <c r="B42" s="37"/>
      <c r="C42" s="38"/>
      <c r="D42" s="39"/>
      <c r="E42" s="40"/>
      <c r="F42" s="41"/>
      <c r="G42" s="42"/>
      <c r="H42" s="43"/>
      <c r="I42" s="30"/>
      <c r="J42" s="30"/>
      <c r="K42" s="31"/>
    </row>
    <row r="43" ht="23.25" customHeight="1" spans="1:11">
      <c r="A43" s="27"/>
      <c r="B43" s="44"/>
      <c r="C43" s="45"/>
      <c r="D43" s="45"/>
      <c r="E43" s="45"/>
      <c r="F43" s="46"/>
      <c r="G43" s="47"/>
      <c r="H43" s="45"/>
      <c r="I43" s="30"/>
      <c r="J43" s="30"/>
      <c r="K43" s="31"/>
    </row>
    <row r="44" ht="23.25" customHeight="1" spans="1:11">
      <c r="A44" s="27"/>
      <c r="B44" s="39"/>
      <c r="C44" s="48"/>
      <c r="D44" s="49"/>
      <c r="E44" s="49"/>
      <c r="F44" s="50"/>
      <c r="G44" s="51"/>
      <c r="H44" s="52"/>
      <c r="I44" s="30"/>
      <c r="J44" s="30"/>
      <c r="K44" s="31"/>
    </row>
    <row r="45" ht="23.25" customHeight="1" spans="1:11">
      <c r="A45" s="59"/>
      <c r="B45" s="39"/>
      <c r="C45" s="48"/>
      <c r="D45" s="49"/>
      <c r="E45" s="49"/>
      <c r="F45" s="50"/>
      <c r="G45" s="59"/>
      <c r="H45" s="52"/>
      <c r="I45" s="30"/>
      <c r="J45" s="30"/>
      <c r="K45" s="31"/>
    </row>
    <row r="46" ht="32.25" customHeight="1" spans="1:11">
      <c r="A46" s="53" t="s">
        <v>689</v>
      </c>
      <c r="B46" s="54"/>
      <c r="C46" s="55"/>
      <c r="D46" s="56"/>
      <c r="E46" s="56"/>
      <c r="F46" s="57"/>
      <c r="G46" s="60" t="s">
        <v>689</v>
      </c>
      <c r="H46" s="61"/>
      <c r="I46" s="61"/>
      <c r="J46" s="61"/>
      <c r="K46" s="64"/>
    </row>
    <row r="47" ht="50.1" customHeight="1" spans="1:11">
      <c r="A47" s="20" t="s">
        <v>790</v>
      </c>
      <c r="B47" s="21"/>
      <c r="C47" s="21"/>
      <c r="D47" s="21"/>
      <c r="E47" s="21"/>
      <c r="F47" s="22"/>
      <c r="G47" s="20" t="s">
        <v>791</v>
      </c>
      <c r="H47" s="21"/>
      <c r="I47" s="21"/>
      <c r="J47" s="21"/>
      <c r="K47" s="22"/>
    </row>
    <row r="48" ht="23.25" customHeight="1" spans="1:11">
      <c r="A48" s="23"/>
      <c r="B48" s="24"/>
      <c r="C48" s="24"/>
      <c r="D48" s="24"/>
      <c r="E48" s="25"/>
      <c r="F48" s="26"/>
      <c r="G48" s="23"/>
      <c r="H48" s="25"/>
      <c r="I48" s="25"/>
      <c r="J48" s="25"/>
      <c r="K48" s="26"/>
    </row>
    <row r="49" ht="23.25" customHeight="1" spans="1:11">
      <c r="A49" s="27"/>
      <c r="B49" s="28"/>
      <c r="C49" s="29"/>
      <c r="D49" s="29"/>
      <c r="E49" s="30"/>
      <c r="F49" s="31"/>
      <c r="G49" s="27"/>
      <c r="H49" s="30"/>
      <c r="I49" s="30"/>
      <c r="J49" s="30"/>
      <c r="K49" s="31"/>
    </row>
    <row r="50" ht="23.25" customHeight="1" spans="1:11">
      <c r="A50" s="27"/>
      <c r="B50" s="32"/>
      <c r="C50" s="33"/>
      <c r="D50" s="33"/>
      <c r="E50" s="30"/>
      <c r="F50" s="31"/>
      <c r="G50" s="27"/>
      <c r="H50" s="30"/>
      <c r="I50" s="30"/>
      <c r="J50" s="30"/>
      <c r="K50" s="31"/>
    </row>
    <row r="51" ht="23.25" customHeight="1" spans="1:11">
      <c r="A51" s="27"/>
      <c r="B51" s="34"/>
      <c r="C51" s="33"/>
      <c r="D51" s="33"/>
      <c r="E51" s="30"/>
      <c r="F51" s="31"/>
      <c r="G51" s="27"/>
      <c r="H51" s="30"/>
      <c r="I51" s="30"/>
      <c r="J51" s="30"/>
      <c r="K51" s="31"/>
    </row>
    <row r="52" ht="23.25" customHeight="1" spans="1:11">
      <c r="A52" s="27"/>
      <c r="B52" s="29"/>
      <c r="C52" s="33"/>
      <c r="D52" s="33"/>
      <c r="E52" s="30"/>
      <c r="F52" s="31"/>
      <c r="G52" s="27"/>
      <c r="H52" s="30"/>
      <c r="I52" s="30"/>
      <c r="J52" s="30"/>
      <c r="K52" s="31"/>
    </row>
    <row r="53" ht="23.25" customHeight="1" spans="1:11">
      <c r="A53" s="27"/>
      <c r="B53" s="29"/>
      <c r="C53" s="33"/>
      <c r="D53" s="33"/>
      <c r="E53" s="30"/>
      <c r="F53" s="31"/>
      <c r="G53" s="27"/>
      <c r="H53" s="30"/>
      <c r="I53" s="30"/>
      <c r="J53" s="30"/>
      <c r="K53" s="31"/>
    </row>
    <row r="54" ht="23.25" customHeight="1" spans="1:11">
      <c r="A54" s="27"/>
      <c r="B54" s="29"/>
      <c r="C54" s="33"/>
      <c r="D54" s="33"/>
      <c r="E54" s="30"/>
      <c r="F54" s="31"/>
      <c r="G54" s="27"/>
      <c r="H54" s="30"/>
      <c r="I54" s="30"/>
      <c r="J54" s="30"/>
      <c r="K54" s="31"/>
    </row>
    <row r="55" ht="23.25" customHeight="1" spans="1:11">
      <c r="A55" s="27"/>
      <c r="B55" s="29"/>
      <c r="C55" s="33"/>
      <c r="D55" s="33"/>
      <c r="E55" s="30"/>
      <c r="F55" s="31"/>
      <c r="G55" s="27"/>
      <c r="H55" s="30"/>
      <c r="I55" s="30"/>
      <c r="J55" s="30"/>
      <c r="K55" s="31"/>
    </row>
    <row r="56" ht="23.25" customHeight="1" spans="1:11">
      <c r="A56" s="27"/>
      <c r="B56" s="29"/>
      <c r="C56" s="33"/>
      <c r="D56" s="33"/>
      <c r="E56" s="30"/>
      <c r="F56" s="31"/>
      <c r="G56" s="27"/>
      <c r="H56" s="30"/>
      <c r="I56" s="30"/>
      <c r="J56" s="30"/>
      <c r="K56" s="31"/>
    </row>
    <row r="57" ht="23.25" customHeight="1" spans="1:11">
      <c r="A57" s="27"/>
      <c r="B57" s="29"/>
      <c r="C57" s="29"/>
      <c r="D57" s="29"/>
      <c r="E57" s="30"/>
      <c r="F57" s="31"/>
      <c r="G57" s="27"/>
      <c r="H57" s="30"/>
      <c r="I57" s="30"/>
      <c r="J57" s="30"/>
      <c r="K57" s="31"/>
    </row>
    <row r="58" ht="23.25" customHeight="1" spans="1:11">
      <c r="A58" s="27"/>
      <c r="B58" s="35"/>
      <c r="C58" s="36"/>
      <c r="D58" s="36"/>
      <c r="E58" s="30"/>
      <c r="F58" s="31"/>
      <c r="G58" s="27"/>
      <c r="H58" s="30"/>
      <c r="I58" s="30"/>
      <c r="J58" s="30"/>
      <c r="K58" s="31"/>
    </row>
    <row r="59" ht="23.25" customHeight="1" spans="1:11">
      <c r="A59" s="27"/>
      <c r="B59" s="30"/>
      <c r="C59" s="30"/>
      <c r="D59" s="30"/>
      <c r="E59" s="30"/>
      <c r="F59" s="31"/>
      <c r="G59" s="27"/>
      <c r="H59" s="30"/>
      <c r="I59" s="30"/>
      <c r="J59" s="30"/>
      <c r="K59" s="31"/>
    </row>
    <row r="60" ht="23.25" customHeight="1" spans="1:11">
      <c r="A60" s="27"/>
      <c r="B60" s="30"/>
      <c r="C60" s="30"/>
      <c r="D60" s="30"/>
      <c r="E60" s="30"/>
      <c r="F60" s="31"/>
      <c r="G60" s="27"/>
      <c r="H60" s="30"/>
      <c r="I60" s="30"/>
      <c r="J60" s="30"/>
      <c r="K60" s="31"/>
    </row>
    <row r="61" ht="23.25" customHeight="1" spans="1:11">
      <c r="A61" s="27"/>
      <c r="B61" s="37"/>
      <c r="C61" s="38"/>
      <c r="D61" s="39"/>
      <c r="E61" s="40"/>
      <c r="F61" s="41"/>
      <c r="G61" s="42"/>
      <c r="H61" s="43"/>
      <c r="I61" s="30"/>
      <c r="J61" s="30"/>
      <c r="K61" s="31"/>
    </row>
    <row r="62" ht="23.25" customHeight="1" spans="1:11">
      <c r="A62" s="27"/>
      <c r="B62" s="44"/>
      <c r="C62" s="45"/>
      <c r="D62" s="45"/>
      <c r="E62" s="45"/>
      <c r="F62" s="46"/>
      <c r="G62" s="47"/>
      <c r="H62" s="45"/>
      <c r="I62" s="30"/>
      <c r="J62" s="30"/>
      <c r="K62" s="31"/>
    </row>
    <row r="63" ht="23.25" customHeight="1" spans="1:11">
      <c r="A63" s="27"/>
      <c r="B63" s="39"/>
      <c r="C63" s="48"/>
      <c r="D63" s="49"/>
      <c r="E63" s="49"/>
      <c r="F63" s="50"/>
      <c r="G63" s="51"/>
      <c r="H63" s="52"/>
      <c r="I63" s="30"/>
      <c r="J63" s="30"/>
      <c r="K63" s="31"/>
    </row>
    <row r="64" ht="23.25" customHeight="1" spans="1:11">
      <c r="A64" s="59"/>
      <c r="B64" s="39"/>
      <c r="C64" s="48"/>
      <c r="D64" s="49"/>
      <c r="E64" s="49"/>
      <c r="F64" s="50"/>
      <c r="G64" s="59"/>
      <c r="H64" s="52"/>
      <c r="I64" s="30"/>
      <c r="J64" s="30"/>
      <c r="K64" s="31"/>
    </row>
    <row r="65" ht="23.25" customHeight="1" spans="1:11">
      <c r="A65" s="53" t="s">
        <v>689</v>
      </c>
      <c r="B65" s="54"/>
      <c r="C65" s="55"/>
      <c r="D65" s="56"/>
      <c r="E65" s="56"/>
      <c r="F65" s="57"/>
      <c r="G65" s="60" t="s">
        <v>689</v>
      </c>
      <c r="H65" s="61"/>
      <c r="I65" s="61"/>
      <c r="J65" s="61"/>
      <c r="K65" s="64"/>
    </row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</sheetData>
  <mergeCells count="8">
    <mergeCell ref="A12:F12"/>
    <mergeCell ref="G12:K12"/>
    <mergeCell ref="A28:F28"/>
    <mergeCell ref="G28:K28"/>
    <mergeCell ref="G46:K46"/>
    <mergeCell ref="A47:F47"/>
    <mergeCell ref="G47:K47"/>
    <mergeCell ref="G65:K65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9FF66"/>
  </sheetPr>
  <dimension ref="A1:P43"/>
  <sheetViews>
    <sheetView showGridLines="0" zoomScale="85" zoomScaleNormal="85" workbookViewId="0">
      <selection activeCell="A1" sqref="A1"/>
    </sheetView>
  </sheetViews>
  <sheetFormatPr defaultColWidth="0" defaultRowHeight="15"/>
  <cols>
    <col min="1" max="2" width="10.8571428571429" customWidth="1"/>
    <col min="3" max="3" width="17.4285714285714" customWidth="1"/>
    <col min="4" max="4" width="67" customWidth="1"/>
    <col min="5" max="5" width="19.5714285714286" customWidth="1"/>
    <col min="6" max="9" width="2.71428571428571" customWidth="1"/>
    <col min="10" max="16" width="4.71428571428571" customWidth="1"/>
    <col min="17" max="20" width="4.71428571428571" hidden="1" customWidth="1"/>
    <col min="21" max="16384" width="9.14285714285714" hidden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5" ht="30.75" customHeight="1" spans="2:6">
      <c r="B15" s="3" t="s">
        <v>792</v>
      </c>
      <c r="C15" s="4" t="s">
        <v>793</v>
      </c>
      <c r="D15" s="5" t="s">
        <v>794</v>
      </c>
      <c r="E15" s="6" t="s">
        <v>795</v>
      </c>
      <c r="F15" s="7"/>
    </row>
    <row r="16" ht="30.75" customHeight="1" spans="2:6">
      <c r="B16" s="8">
        <v>45070</v>
      </c>
      <c r="C16" s="9" t="s">
        <v>796</v>
      </c>
      <c r="D16" s="10" t="s">
        <v>797</v>
      </c>
      <c r="E16" s="11" t="s">
        <v>798</v>
      </c>
      <c r="F16" s="7"/>
    </row>
    <row r="17" ht="30.75" customHeight="1" spans="2:6">
      <c r="B17" s="8">
        <v>45063</v>
      </c>
      <c r="C17" s="9" t="s">
        <v>799</v>
      </c>
      <c r="D17" s="10" t="s">
        <v>800</v>
      </c>
      <c r="E17" s="11" t="s">
        <v>798</v>
      </c>
      <c r="F17" s="7"/>
    </row>
    <row r="18" ht="51" customHeight="1" spans="2:6">
      <c r="B18" s="8">
        <v>45015</v>
      </c>
      <c r="C18" s="9" t="s">
        <v>799</v>
      </c>
      <c r="D18" s="10" t="s">
        <v>801</v>
      </c>
      <c r="E18" s="11" t="s">
        <v>798</v>
      </c>
      <c r="F18" s="7"/>
    </row>
    <row r="19" ht="30.75" customHeight="1" spans="2:6">
      <c r="B19" s="8">
        <v>44806</v>
      </c>
      <c r="C19" s="9" t="s">
        <v>802</v>
      </c>
      <c r="D19" s="10" t="s">
        <v>803</v>
      </c>
      <c r="E19" s="11" t="s">
        <v>798</v>
      </c>
      <c r="F19" s="7"/>
    </row>
    <row r="20" ht="30.75" customHeight="1" spans="2:6">
      <c r="B20" s="8">
        <v>44785</v>
      </c>
      <c r="C20" s="9" t="s">
        <v>804</v>
      </c>
      <c r="D20" s="10" t="s">
        <v>805</v>
      </c>
      <c r="E20" s="11" t="s">
        <v>798</v>
      </c>
      <c r="F20" s="7"/>
    </row>
    <row r="21" ht="30.75" customHeight="1" spans="2:6">
      <c r="B21" s="8">
        <v>44768</v>
      </c>
      <c r="C21" s="9" t="s">
        <v>804</v>
      </c>
      <c r="D21" s="10" t="s">
        <v>806</v>
      </c>
      <c r="E21" s="11" t="s">
        <v>798</v>
      </c>
      <c r="F21" s="7"/>
    </row>
    <row r="22" ht="30.75" customHeight="1" spans="2:6">
      <c r="B22" s="8">
        <v>44183</v>
      </c>
      <c r="C22" s="9" t="s">
        <v>807</v>
      </c>
      <c r="D22" s="10" t="s">
        <v>808</v>
      </c>
      <c r="E22" s="11" t="s">
        <v>798</v>
      </c>
      <c r="F22" s="7"/>
    </row>
    <row r="23" ht="30.75" customHeight="1" spans="2:6">
      <c r="B23" s="8">
        <v>44112</v>
      </c>
      <c r="C23" s="9" t="s">
        <v>807</v>
      </c>
      <c r="D23" s="10" t="s">
        <v>809</v>
      </c>
      <c r="E23" s="11" t="s">
        <v>798</v>
      </c>
      <c r="F23" s="7"/>
    </row>
    <row r="24" ht="30.75" customHeight="1" spans="2:6">
      <c r="B24" s="8">
        <v>44051</v>
      </c>
      <c r="C24" s="9" t="s">
        <v>807</v>
      </c>
      <c r="D24" s="10" t="s">
        <v>810</v>
      </c>
      <c r="E24" s="11" t="s">
        <v>798</v>
      </c>
      <c r="F24" s="7"/>
    </row>
    <row r="25" ht="30.75" customHeight="1" spans="2:6">
      <c r="B25" s="8">
        <v>43669</v>
      </c>
      <c r="C25" s="9" t="s">
        <v>811</v>
      </c>
      <c r="D25" s="10" t="s">
        <v>812</v>
      </c>
      <c r="E25" s="11" t="s">
        <v>798</v>
      </c>
      <c r="F25" s="7"/>
    </row>
    <row r="26" ht="30.75" customHeight="1" spans="2:6">
      <c r="B26" s="8">
        <v>43606</v>
      </c>
      <c r="C26" s="9" t="s">
        <v>811</v>
      </c>
      <c r="D26" s="10" t="s">
        <v>813</v>
      </c>
      <c r="E26" s="11" t="s">
        <v>798</v>
      </c>
      <c r="F26" s="7"/>
    </row>
    <row r="27" ht="30.75" customHeight="1" spans="2:6">
      <c r="B27" s="8">
        <v>43573</v>
      </c>
      <c r="C27" s="9" t="s">
        <v>811</v>
      </c>
      <c r="D27" s="10" t="s">
        <v>814</v>
      </c>
      <c r="E27" s="11" t="s">
        <v>798</v>
      </c>
      <c r="F27" s="7"/>
    </row>
    <row r="28" ht="30.75" customHeight="1" spans="2:6">
      <c r="B28" s="8">
        <v>43410</v>
      </c>
      <c r="C28" s="9" t="s">
        <v>815</v>
      </c>
      <c r="D28" s="10" t="s">
        <v>816</v>
      </c>
      <c r="E28" s="11" t="s">
        <v>798</v>
      </c>
      <c r="F28" s="7"/>
    </row>
    <row r="29" ht="30.75" customHeight="1" spans="2:6">
      <c r="B29" s="12">
        <v>43315</v>
      </c>
      <c r="C29" s="13" t="s">
        <v>815</v>
      </c>
      <c r="D29" s="14" t="s">
        <v>817</v>
      </c>
      <c r="E29" s="15" t="s">
        <v>798</v>
      </c>
      <c r="F29" s="7"/>
    </row>
    <row r="30" ht="61.5" customHeight="1" spans="2:6">
      <c r="B30" s="12">
        <v>43313</v>
      </c>
      <c r="C30" s="13" t="s">
        <v>815</v>
      </c>
      <c r="D30" s="14" t="s">
        <v>818</v>
      </c>
      <c r="E30" s="15" t="s">
        <v>798</v>
      </c>
      <c r="F30" s="7"/>
    </row>
    <row r="31" s="1" customFormat="1" ht="30" customHeight="1" spans="2:6">
      <c r="B31" s="12">
        <v>43278</v>
      </c>
      <c r="C31" s="13" t="s">
        <v>819</v>
      </c>
      <c r="D31" s="14" t="s">
        <v>820</v>
      </c>
      <c r="E31" s="15" t="s">
        <v>798</v>
      </c>
      <c r="F31" s="16"/>
    </row>
    <row r="32" s="1" customFormat="1" ht="54.95" customHeight="1" spans="2:6">
      <c r="B32" s="12">
        <v>43278</v>
      </c>
      <c r="C32" s="13" t="s">
        <v>819</v>
      </c>
      <c r="D32" s="14" t="s">
        <v>821</v>
      </c>
      <c r="E32" s="15" t="s">
        <v>798</v>
      </c>
      <c r="F32" s="16"/>
    </row>
    <row r="33" s="1" customFormat="1" ht="90.95" customHeight="1" spans="2:6">
      <c r="B33" s="12">
        <v>43273</v>
      </c>
      <c r="C33" s="13" t="s">
        <v>819</v>
      </c>
      <c r="D33" s="14" t="s">
        <v>822</v>
      </c>
      <c r="E33" s="15" t="s">
        <v>798</v>
      </c>
      <c r="F33" s="16"/>
    </row>
    <row r="34" s="1" customFormat="1" ht="105" customHeight="1" spans="2:5">
      <c r="B34" s="12">
        <v>43273</v>
      </c>
      <c r="C34" s="13" t="s">
        <v>819</v>
      </c>
      <c r="D34" s="14" t="s">
        <v>823</v>
      </c>
      <c r="E34" s="15" t="s">
        <v>798</v>
      </c>
    </row>
    <row r="35" s="1" customFormat="1" ht="25.5" spans="2:5">
      <c r="B35" s="12">
        <v>43272</v>
      </c>
      <c r="C35" s="13" t="s">
        <v>819</v>
      </c>
      <c r="D35" s="14" t="s">
        <v>824</v>
      </c>
      <c r="E35" s="15" t="s">
        <v>798</v>
      </c>
    </row>
    <row r="36" s="1" customFormat="1" ht="30" customHeight="1" spans="2:5">
      <c r="B36" s="12">
        <v>43272</v>
      </c>
      <c r="C36" s="13" t="s">
        <v>819</v>
      </c>
      <c r="D36" s="17" t="s">
        <v>825</v>
      </c>
      <c r="E36" s="15" t="s">
        <v>798</v>
      </c>
    </row>
    <row r="37" s="1" customFormat="1" ht="69" customHeight="1" spans="2:5">
      <c r="B37" s="12">
        <v>43272</v>
      </c>
      <c r="C37" s="13" t="s">
        <v>819</v>
      </c>
      <c r="D37" s="17" t="s">
        <v>826</v>
      </c>
      <c r="E37" s="15" t="s">
        <v>798</v>
      </c>
    </row>
    <row r="38" s="1" customFormat="1" ht="33.75" customHeight="1" spans="2:5">
      <c r="B38" s="12">
        <v>43236</v>
      </c>
      <c r="C38" s="13" t="s">
        <v>815</v>
      </c>
      <c r="D38" s="14" t="s">
        <v>827</v>
      </c>
      <c r="E38" s="15" t="s">
        <v>798</v>
      </c>
    </row>
    <row r="39" s="1" customFormat="1" ht="43.5" customHeight="1" spans="2:5">
      <c r="B39" s="12">
        <v>43038</v>
      </c>
      <c r="C39" s="13" t="s">
        <v>828</v>
      </c>
      <c r="D39" s="17" t="s">
        <v>829</v>
      </c>
      <c r="E39" s="15" t="s">
        <v>830</v>
      </c>
    </row>
    <row r="40" s="1" customFormat="1" ht="30" customHeight="1" spans="2:5">
      <c r="B40" s="12">
        <v>43038</v>
      </c>
      <c r="C40" s="13" t="s">
        <v>828</v>
      </c>
      <c r="D40" s="17" t="s">
        <v>831</v>
      </c>
      <c r="E40" s="15" t="s">
        <v>830</v>
      </c>
    </row>
    <row r="41" spans="1:5">
      <c r="A41" s="18"/>
      <c r="B41" s="12">
        <v>42993</v>
      </c>
      <c r="C41" s="13" t="s">
        <v>828</v>
      </c>
      <c r="D41" s="17" t="s">
        <v>832</v>
      </c>
      <c r="E41" s="15" t="s">
        <v>830</v>
      </c>
    </row>
    <row r="42" ht="21.75" customHeight="1" spans="2:5">
      <c r="B42" s="12">
        <v>42947</v>
      </c>
      <c r="C42" s="13" t="s">
        <v>828</v>
      </c>
      <c r="D42" s="17" t="s">
        <v>833</v>
      </c>
      <c r="E42" s="15" t="s">
        <v>830</v>
      </c>
    </row>
    <row r="43" ht="24" customHeight="1" spans="2:5">
      <c r="B43" s="12">
        <v>42885</v>
      </c>
      <c r="C43" s="13" t="s">
        <v>828</v>
      </c>
      <c r="D43" s="17" t="s">
        <v>834</v>
      </c>
      <c r="E43" s="15" t="s">
        <v>835</v>
      </c>
    </row>
  </sheetData>
  <pageMargins left="0.196850393700787" right="0.196850393700787" top="0.393700787401575" bottom="0.393700787401575" header="0.31496062992126" footer="0.31496062992126"/>
  <pageSetup paperSize="9" scale="80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M237"/>
  <sheetViews>
    <sheetView showGridLines="0" zoomScale="85" zoomScaleNormal="85" workbookViewId="0">
      <selection activeCell="A1" sqref="A1"/>
    </sheetView>
  </sheetViews>
  <sheetFormatPr defaultColWidth="9.14285714285714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9.14285714285714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5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 spans="10:10">
      <c r="J11" s="138"/>
    </row>
    <row r="12" ht="23.25" customHeight="1" spans="2:12">
      <c r="B12" s="769" t="s">
        <v>189</v>
      </c>
      <c r="C12" s="184"/>
      <c r="D12" s="184"/>
      <c r="E12" s="184"/>
      <c r="F12" s="184"/>
      <c r="G12" s="184"/>
      <c r="H12" s="184"/>
      <c r="I12" s="184"/>
      <c r="J12" s="184"/>
      <c r="K12" s="45"/>
      <c r="L12" s="65"/>
    </row>
    <row r="13" ht="50.1" customHeight="1" spans="2:12">
      <c r="B13" s="770" t="s">
        <v>190</v>
      </c>
      <c r="C13" s="366" t="s">
        <v>191</v>
      </c>
      <c r="D13" s="366" t="s">
        <v>192</v>
      </c>
      <c r="E13" s="366" t="s">
        <v>193</v>
      </c>
      <c r="F13" s="366" t="s">
        <v>194</v>
      </c>
      <c r="G13" s="366" t="s">
        <v>195</v>
      </c>
      <c r="H13" s="366" t="s">
        <v>196</v>
      </c>
      <c r="I13" s="366" t="s">
        <v>197</v>
      </c>
      <c r="J13" s="367" t="s">
        <v>198</v>
      </c>
      <c r="K13" s="45"/>
      <c r="L13" s="65"/>
    </row>
    <row r="14" ht="23.25" customHeight="1" spans="2:12">
      <c r="B14" s="771" t="s">
        <v>4</v>
      </c>
      <c r="C14" s="772"/>
      <c r="D14" s="772"/>
      <c r="E14" s="772"/>
      <c r="F14" s="772"/>
      <c r="G14" s="772"/>
      <c r="H14" s="772"/>
      <c r="I14" s="772"/>
      <c r="J14" s="788"/>
      <c r="K14" s="369"/>
      <c r="L14" s="65"/>
    </row>
    <row r="15" ht="23.25" customHeight="1" spans="2:12">
      <c r="B15" s="232" t="s">
        <v>54</v>
      </c>
      <c r="C15" s="82">
        <v>12</v>
      </c>
      <c r="D15" s="82">
        <v>7</v>
      </c>
      <c r="E15" s="82">
        <v>27</v>
      </c>
      <c r="F15" s="82">
        <v>27</v>
      </c>
      <c r="G15" s="474">
        <f t="shared" ref="G15:G26" si="0">IF(ISERROR(AVERAGE(E15:F15)),"_",(AVERAGE(E15:F15)))</f>
        <v>27</v>
      </c>
      <c r="H15" s="82">
        <v>1</v>
      </c>
      <c r="I15" s="82">
        <v>0</v>
      </c>
      <c r="J15" s="489">
        <v>27</v>
      </c>
      <c r="K15" s="369"/>
      <c r="L15" s="65"/>
    </row>
    <row r="16" ht="23.25" customHeight="1" spans="2:12">
      <c r="B16" s="235" t="s">
        <v>16</v>
      </c>
      <c r="C16" s="176">
        <v>14</v>
      </c>
      <c r="D16" s="176">
        <v>14</v>
      </c>
      <c r="E16" s="176">
        <v>56</v>
      </c>
      <c r="F16" s="176">
        <v>47</v>
      </c>
      <c r="G16" s="171">
        <f t="shared" si="0"/>
        <v>51.5</v>
      </c>
      <c r="H16" s="176">
        <v>7</v>
      </c>
      <c r="I16" s="176">
        <v>20</v>
      </c>
      <c r="J16" s="767">
        <v>33</v>
      </c>
      <c r="K16" s="369"/>
      <c r="L16" s="65"/>
    </row>
    <row r="17" ht="23.25" customHeight="1" spans="2:12">
      <c r="B17" s="235" t="s">
        <v>78</v>
      </c>
      <c r="C17" s="176">
        <v>3</v>
      </c>
      <c r="D17" s="176">
        <v>2</v>
      </c>
      <c r="E17" s="176">
        <v>10</v>
      </c>
      <c r="F17" s="176">
        <v>8</v>
      </c>
      <c r="G17" s="171">
        <f t="shared" si="0"/>
        <v>9</v>
      </c>
      <c r="H17" s="176">
        <v>0</v>
      </c>
      <c r="I17" s="176">
        <v>3</v>
      </c>
      <c r="J17" s="767">
        <v>8</v>
      </c>
      <c r="K17" s="369"/>
      <c r="L17" s="65"/>
    </row>
    <row r="18" ht="23.25" customHeight="1" spans="2:12">
      <c r="B18" s="235" t="s">
        <v>38</v>
      </c>
      <c r="C18" s="176">
        <v>11</v>
      </c>
      <c r="D18" s="176">
        <v>8</v>
      </c>
      <c r="E18" s="176">
        <v>34</v>
      </c>
      <c r="F18" s="176">
        <v>30</v>
      </c>
      <c r="G18" s="171">
        <f t="shared" si="0"/>
        <v>32</v>
      </c>
      <c r="H18" s="176">
        <v>1</v>
      </c>
      <c r="I18" s="176">
        <v>10</v>
      </c>
      <c r="J18" s="767">
        <v>25</v>
      </c>
      <c r="K18" s="369"/>
      <c r="L18" s="65"/>
    </row>
    <row r="19" ht="23.25" customHeight="1" spans="2:12">
      <c r="B19" s="235" t="s">
        <v>49</v>
      </c>
      <c r="C19" s="176">
        <v>12</v>
      </c>
      <c r="D19" s="176">
        <v>7</v>
      </c>
      <c r="E19" s="176">
        <v>44</v>
      </c>
      <c r="F19" s="176">
        <v>43</v>
      </c>
      <c r="G19" s="171">
        <f t="shared" si="0"/>
        <v>43.5</v>
      </c>
      <c r="H19" s="176">
        <v>1</v>
      </c>
      <c r="I19" s="176">
        <v>7</v>
      </c>
      <c r="J19" s="767">
        <v>37</v>
      </c>
      <c r="K19" s="369"/>
      <c r="L19" s="65"/>
    </row>
    <row r="20" ht="23.25" customHeight="1" spans="2:12">
      <c r="B20" s="235" t="s">
        <v>199</v>
      </c>
      <c r="C20" s="176">
        <v>27</v>
      </c>
      <c r="D20" s="176">
        <v>27</v>
      </c>
      <c r="E20" s="176">
        <v>40</v>
      </c>
      <c r="F20" s="176">
        <v>63</v>
      </c>
      <c r="G20" s="171">
        <f t="shared" si="0"/>
        <v>51.5</v>
      </c>
      <c r="H20" s="176">
        <v>1</v>
      </c>
      <c r="I20" s="176">
        <v>11</v>
      </c>
      <c r="J20" s="767">
        <v>58</v>
      </c>
      <c r="K20" s="369"/>
      <c r="L20" s="65"/>
    </row>
    <row r="21" ht="23.25" customHeight="1" spans="2:12">
      <c r="B21" s="235" t="s">
        <v>25</v>
      </c>
      <c r="C21" s="176">
        <v>8</v>
      </c>
      <c r="D21" s="176">
        <v>8</v>
      </c>
      <c r="E21" s="176">
        <v>40</v>
      </c>
      <c r="F21" s="176">
        <v>34</v>
      </c>
      <c r="G21" s="171">
        <f t="shared" si="0"/>
        <v>37</v>
      </c>
      <c r="H21" s="176">
        <v>5</v>
      </c>
      <c r="I21" s="176">
        <v>8</v>
      </c>
      <c r="J21" s="767">
        <v>28</v>
      </c>
      <c r="K21" s="369"/>
      <c r="L21" s="65"/>
    </row>
    <row r="22" ht="23.25" customHeight="1" spans="2:12">
      <c r="B22" s="235" t="s">
        <v>31</v>
      </c>
      <c r="C22" s="176">
        <v>15</v>
      </c>
      <c r="D22" s="176">
        <v>14</v>
      </c>
      <c r="E22" s="176">
        <v>59</v>
      </c>
      <c r="F22" s="176">
        <v>51</v>
      </c>
      <c r="G22" s="171">
        <f t="shared" si="0"/>
        <v>55</v>
      </c>
      <c r="H22" s="176">
        <v>3</v>
      </c>
      <c r="I22" s="176">
        <v>14</v>
      </c>
      <c r="J22" s="767">
        <v>45</v>
      </c>
      <c r="K22" s="162"/>
      <c r="L22" s="65"/>
    </row>
    <row r="23" ht="23.25" customHeight="1" spans="1:12">
      <c r="A23" s="65"/>
      <c r="B23" s="235" t="s">
        <v>21</v>
      </c>
      <c r="C23" s="176">
        <v>10</v>
      </c>
      <c r="D23" s="176">
        <v>10</v>
      </c>
      <c r="E23" s="176">
        <v>43</v>
      </c>
      <c r="F23" s="176">
        <v>39</v>
      </c>
      <c r="G23" s="171">
        <f t="shared" si="0"/>
        <v>41</v>
      </c>
      <c r="H23" s="176">
        <v>2</v>
      </c>
      <c r="I23" s="176">
        <v>9</v>
      </c>
      <c r="J23" s="767">
        <v>37</v>
      </c>
      <c r="K23" s="30"/>
      <c r="L23" s="65"/>
    </row>
    <row r="24" ht="23.25" customHeight="1" spans="1:12">
      <c r="A24" s="65"/>
      <c r="B24" s="235" t="s">
        <v>70</v>
      </c>
      <c r="C24" s="176">
        <v>10</v>
      </c>
      <c r="D24" s="176">
        <v>5</v>
      </c>
      <c r="E24" s="176">
        <v>15</v>
      </c>
      <c r="F24" s="176">
        <v>14</v>
      </c>
      <c r="G24" s="171">
        <f t="shared" si="0"/>
        <v>14.5</v>
      </c>
      <c r="H24" s="176">
        <v>2</v>
      </c>
      <c r="I24" s="176">
        <v>3</v>
      </c>
      <c r="J24" s="767">
        <v>11</v>
      </c>
      <c r="K24" s="30"/>
      <c r="L24" s="65"/>
    </row>
    <row r="25" ht="23.25" customHeight="1" spans="1:12">
      <c r="A25" s="65"/>
      <c r="B25" s="799" t="s">
        <v>46</v>
      </c>
      <c r="C25" s="176">
        <v>10</v>
      </c>
      <c r="D25" s="176">
        <v>7</v>
      </c>
      <c r="E25" s="176">
        <v>21</v>
      </c>
      <c r="F25" s="176">
        <v>19</v>
      </c>
      <c r="G25" s="171">
        <f t="shared" si="0"/>
        <v>20</v>
      </c>
      <c r="H25" s="176">
        <v>4</v>
      </c>
      <c r="I25" s="176">
        <v>0</v>
      </c>
      <c r="J25" s="768">
        <v>19</v>
      </c>
      <c r="K25" s="30"/>
      <c r="L25" s="65"/>
    </row>
    <row r="26" ht="23.25" customHeight="1" spans="1:12">
      <c r="A26" s="65"/>
      <c r="B26" s="800" t="s">
        <v>200</v>
      </c>
      <c r="C26" s="729">
        <f t="shared" ref="C26:F26" si="1">SUM(C15:C25)</f>
        <v>132</v>
      </c>
      <c r="D26" s="729">
        <f t="shared" si="1"/>
        <v>109</v>
      </c>
      <c r="E26" s="471">
        <f t="shared" si="1"/>
        <v>389</v>
      </c>
      <c r="F26" s="729">
        <f t="shared" si="1"/>
        <v>375</v>
      </c>
      <c r="G26" s="471">
        <f t="shared" si="0"/>
        <v>382</v>
      </c>
      <c r="H26" s="729">
        <f t="shared" ref="H26:J26" si="2">SUM(H15:H25)</f>
        <v>27</v>
      </c>
      <c r="I26" s="729">
        <f t="shared" si="2"/>
        <v>85</v>
      </c>
      <c r="J26" s="733">
        <f t="shared" si="2"/>
        <v>328</v>
      </c>
      <c r="K26" s="45"/>
      <c r="L26" s="65"/>
    </row>
    <row r="27" ht="23.25" customHeight="1" spans="1:12">
      <c r="A27" s="65"/>
      <c r="B27" s="771" t="s">
        <v>3</v>
      </c>
      <c r="C27" s="697"/>
      <c r="D27" s="697"/>
      <c r="E27" s="472"/>
      <c r="F27" s="697"/>
      <c r="G27" s="472"/>
      <c r="H27" s="697"/>
      <c r="I27" s="697"/>
      <c r="J27" s="698"/>
      <c r="K27" s="45"/>
      <c r="L27" s="65"/>
    </row>
    <row r="28" ht="23.25" customHeight="1" spans="1:12">
      <c r="A28" s="65"/>
      <c r="B28" s="775" t="s">
        <v>201</v>
      </c>
      <c r="C28" s="687">
        <v>20</v>
      </c>
      <c r="D28" s="687">
        <v>20</v>
      </c>
      <c r="E28" s="687">
        <v>42</v>
      </c>
      <c r="F28" s="687">
        <v>38</v>
      </c>
      <c r="G28" s="763">
        <f>IF(ISERROR(AVERAGE(E28:F28)),"_",(AVERAGE(E28:F28)))</f>
        <v>40</v>
      </c>
      <c r="H28" s="687">
        <v>2</v>
      </c>
      <c r="I28" s="351">
        <v>13</v>
      </c>
      <c r="J28" s="766">
        <v>27</v>
      </c>
      <c r="K28" s="369"/>
      <c r="L28" s="65"/>
    </row>
    <row r="29" ht="23.25" customHeight="1" spans="1:12">
      <c r="A29" s="65"/>
      <c r="B29" s="775" t="s">
        <v>54</v>
      </c>
      <c r="C29" s="176">
        <v>15</v>
      </c>
      <c r="D29" s="176">
        <v>15</v>
      </c>
      <c r="E29" s="176">
        <v>37</v>
      </c>
      <c r="F29" s="176">
        <v>30</v>
      </c>
      <c r="G29" s="764">
        <f>IF(ISERROR(AVERAGE(E29:F29)),"_",(AVERAGE(E29:F29)))</f>
        <v>33.5</v>
      </c>
      <c r="H29" s="176">
        <v>4</v>
      </c>
      <c r="I29" s="171">
        <v>16</v>
      </c>
      <c r="J29" s="767">
        <v>20</v>
      </c>
      <c r="K29" s="369"/>
      <c r="L29" s="65"/>
    </row>
    <row r="30" ht="23.25" customHeight="1" spans="1:12">
      <c r="A30" s="65"/>
      <c r="B30" s="775" t="s">
        <v>16</v>
      </c>
      <c r="C30" s="176">
        <v>14</v>
      </c>
      <c r="D30" s="176">
        <v>14</v>
      </c>
      <c r="E30" s="176">
        <v>41</v>
      </c>
      <c r="F30" s="176">
        <v>37</v>
      </c>
      <c r="G30" s="764">
        <f>IF(ISERROR(AVERAGE(E30:F30)),"_",(AVERAGE(E30:F30)))</f>
        <v>39</v>
      </c>
      <c r="H30" s="176">
        <v>1</v>
      </c>
      <c r="I30" s="171">
        <v>20</v>
      </c>
      <c r="J30" s="767">
        <v>24</v>
      </c>
      <c r="K30" s="369"/>
      <c r="L30" s="65"/>
    </row>
    <row r="31" ht="23.25" customHeight="1" spans="1:12">
      <c r="A31" s="65"/>
      <c r="B31" s="775" t="s">
        <v>108</v>
      </c>
      <c r="C31" s="176">
        <v>13</v>
      </c>
      <c r="D31" s="176">
        <v>7</v>
      </c>
      <c r="E31" s="176">
        <v>25</v>
      </c>
      <c r="F31" s="176">
        <v>24</v>
      </c>
      <c r="G31" s="764">
        <f>IF(ISERROR(AVERAGE(E31:F31)),"_",(AVERAGE(E31:F31)))</f>
        <v>24.5</v>
      </c>
      <c r="H31" s="176">
        <v>2</v>
      </c>
      <c r="I31" s="171">
        <v>12</v>
      </c>
      <c r="J31" s="767">
        <v>15</v>
      </c>
      <c r="K31" s="369"/>
      <c r="L31" s="65"/>
    </row>
    <row r="32" ht="23.25" customHeight="1" spans="1:12">
      <c r="A32" s="65"/>
      <c r="B32" s="775" t="s">
        <v>58</v>
      </c>
      <c r="C32" s="176">
        <v>15</v>
      </c>
      <c r="D32" s="176">
        <v>14</v>
      </c>
      <c r="E32" s="176">
        <v>42</v>
      </c>
      <c r="F32" s="176">
        <v>39</v>
      </c>
      <c r="G32" s="764">
        <f t="shared" ref="G32:G40" si="3">IF(ISERROR(AVERAGE(E32:F32)),"_",(AVERAGE(E32:F32)))</f>
        <v>40.5</v>
      </c>
      <c r="H32" s="176">
        <v>5</v>
      </c>
      <c r="I32" s="171">
        <v>3</v>
      </c>
      <c r="J32" s="767">
        <v>34</v>
      </c>
      <c r="K32" s="369"/>
      <c r="L32" s="65"/>
    </row>
    <row r="33" ht="23.25" customHeight="1" spans="1:12">
      <c r="A33" s="65"/>
      <c r="B33" s="775" t="s">
        <v>61</v>
      </c>
      <c r="C33" s="176">
        <v>9</v>
      </c>
      <c r="D33" s="176">
        <v>7</v>
      </c>
      <c r="E33" s="176">
        <v>23</v>
      </c>
      <c r="F33" s="176">
        <v>19</v>
      </c>
      <c r="G33" s="764">
        <f t="shared" si="3"/>
        <v>21</v>
      </c>
      <c r="H33" s="176">
        <v>2</v>
      </c>
      <c r="I33" s="171">
        <v>10</v>
      </c>
      <c r="J33" s="767">
        <v>12</v>
      </c>
      <c r="K33" s="369"/>
      <c r="L33" s="65"/>
    </row>
    <row r="34" ht="23.25" customHeight="1" spans="1:12">
      <c r="A34" s="65"/>
      <c r="B34" s="775" t="s">
        <v>38</v>
      </c>
      <c r="C34" s="176">
        <v>16</v>
      </c>
      <c r="D34" s="176">
        <v>6</v>
      </c>
      <c r="E34" s="176">
        <v>24</v>
      </c>
      <c r="F34" s="176">
        <v>23</v>
      </c>
      <c r="G34" s="764">
        <f t="shared" si="3"/>
        <v>23.5</v>
      </c>
      <c r="H34" s="176">
        <v>0</v>
      </c>
      <c r="I34" s="171">
        <v>7</v>
      </c>
      <c r="J34" s="767">
        <v>19</v>
      </c>
      <c r="K34" s="369"/>
      <c r="L34" s="65"/>
    </row>
    <row r="35" ht="23.25" customHeight="1" spans="1:12">
      <c r="A35" s="65"/>
      <c r="B35" s="775" t="s">
        <v>102</v>
      </c>
      <c r="C35" s="176">
        <v>12</v>
      </c>
      <c r="D35" s="176">
        <v>5</v>
      </c>
      <c r="E35" s="176">
        <v>18</v>
      </c>
      <c r="F35" s="176">
        <v>12</v>
      </c>
      <c r="G35" s="764">
        <f t="shared" si="3"/>
        <v>15</v>
      </c>
      <c r="H35" s="176">
        <v>1</v>
      </c>
      <c r="I35" s="171">
        <v>7</v>
      </c>
      <c r="J35" s="767">
        <v>11</v>
      </c>
      <c r="K35" s="369"/>
      <c r="L35" s="65"/>
    </row>
    <row r="36" ht="23.25" customHeight="1" spans="1:12">
      <c r="A36" s="65"/>
      <c r="B36" s="775" t="s">
        <v>49</v>
      </c>
      <c r="C36" s="176">
        <v>20</v>
      </c>
      <c r="D36" s="176">
        <v>15</v>
      </c>
      <c r="E36" s="176">
        <v>51</v>
      </c>
      <c r="F36" s="176">
        <v>45</v>
      </c>
      <c r="G36" s="764">
        <f t="shared" si="3"/>
        <v>48</v>
      </c>
      <c r="H36" s="176">
        <v>3</v>
      </c>
      <c r="I36" s="171">
        <v>14</v>
      </c>
      <c r="J36" s="767">
        <v>35</v>
      </c>
      <c r="K36" s="162"/>
      <c r="L36" s="65"/>
    </row>
    <row r="37" ht="23.25" customHeight="1" spans="1:12">
      <c r="A37" s="65"/>
      <c r="B37" s="775" t="s">
        <v>34</v>
      </c>
      <c r="C37" s="176">
        <v>28</v>
      </c>
      <c r="D37" s="176">
        <v>26</v>
      </c>
      <c r="E37" s="176">
        <v>65</v>
      </c>
      <c r="F37" s="176">
        <v>51</v>
      </c>
      <c r="G37" s="764">
        <f t="shared" si="3"/>
        <v>58</v>
      </c>
      <c r="H37" s="176">
        <v>3</v>
      </c>
      <c r="I37" s="171">
        <v>24</v>
      </c>
      <c r="J37" s="767">
        <v>42</v>
      </c>
      <c r="K37" s="162"/>
      <c r="L37" s="65"/>
    </row>
    <row r="38" ht="23.25" customHeight="1" spans="1:12">
      <c r="A38" s="65"/>
      <c r="B38" s="775" t="s">
        <v>112</v>
      </c>
      <c r="C38" s="176">
        <v>21</v>
      </c>
      <c r="D38" s="176">
        <v>21</v>
      </c>
      <c r="E38" s="176">
        <v>62</v>
      </c>
      <c r="F38" s="176">
        <v>57</v>
      </c>
      <c r="G38" s="764">
        <f t="shared" si="3"/>
        <v>59.5</v>
      </c>
      <c r="H38" s="176">
        <v>4</v>
      </c>
      <c r="I38" s="171">
        <v>15</v>
      </c>
      <c r="J38" s="767">
        <v>44</v>
      </c>
      <c r="K38" s="162"/>
      <c r="L38" s="65"/>
    </row>
    <row r="39" ht="23.25" customHeight="1" spans="1:12">
      <c r="A39" s="65"/>
      <c r="B39" s="775" t="s">
        <v>73</v>
      </c>
      <c r="C39" s="176">
        <v>9</v>
      </c>
      <c r="D39" s="176">
        <v>6</v>
      </c>
      <c r="E39" s="176">
        <v>24</v>
      </c>
      <c r="F39" s="176">
        <v>21</v>
      </c>
      <c r="G39" s="764">
        <f t="shared" si="3"/>
        <v>22.5</v>
      </c>
      <c r="H39" s="176">
        <v>7</v>
      </c>
      <c r="I39" s="171">
        <v>6</v>
      </c>
      <c r="J39" s="767">
        <v>17</v>
      </c>
      <c r="K39" s="39"/>
      <c r="L39" s="65"/>
    </row>
    <row r="40" ht="23.25" customHeight="1" spans="1:12">
      <c r="A40" s="65"/>
      <c r="B40" s="775" t="s">
        <v>117</v>
      </c>
      <c r="C40" s="176">
        <v>14</v>
      </c>
      <c r="D40" s="176">
        <v>14</v>
      </c>
      <c r="E40" s="176">
        <v>14</v>
      </c>
      <c r="F40" s="176">
        <v>14</v>
      </c>
      <c r="G40" s="764">
        <f t="shared" si="3"/>
        <v>14</v>
      </c>
      <c r="H40" s="176">
        <v>0</v>
      </c>
      <c r="I40" s="171">
        <v>0</v>
      </c>
      <c r="J40" s="767">
        <v>14</v>
      </c>
      <c r="K40" s="39"/>
      <c r="L40" s="65"/>
    </row>
    <row r="41" ht="23.25" customHeight="1" spans="1:12">
      <c r="A41" s="65"/>
      <c r="B41" s="783" t="s">
        <v>92</v>
      </c>
      <c r="C41" s="176">
        <v>0</v>
      </c>
      <c r="D41" s="176">
        <v>0</v>
      </c>
      <c r="E41" s="176">
        <v>15</v>
      </c>
      <c r="F41" s="176">
        <v>12</v>
      </c>
      <c r="G41" s="764">
        <f t="shared" ref="G41:G53" si="4">IF(ISERROR(AVERAGE(E41:F41)),"_",(AVERAGE(E41:F41)))</f>
        <v>13.5</v>
      </c>
      <c r="H41" s="176">
        <v>7</v>
      </c>
      <c r="I41" s="171">
        <v>7</v>
      </c>
      <c r="J41" s="767">
        <v>7</v>
      </c>
      <c r="K41" s="45"/>
      <c r="L41" s="65"/>
    </row>
    <row r="42" ht="23.25" customHeight="1" spans="1:12">
      <c r="A42" s="65"/>
      <c r="B42" s="775" t="s">
        <v>25</v>
      </c>
      <c r="C42" s="176">
        <v>9</v>
      </c>
      <c r="D42" s="176">
        <v>9</v>
      </c>
      <c r="E42" s="176">
        <v>25</v>
      </c>
      <c r="F42" s="176">
        <v>20</v>
      </c>
      <c r="G42" s="764">
        <f t="shared" si="4"/>
        <v>22.5</v>
      </c>
      <c r="H42" s="176">
        <v>3</v>
      </c>
      <c r="I42" s="171">
        <v>13</v>
      </c>
      <c r="J42" s="767">
        <v>11</v>
      </c>
      <c r="K42" s="45"/>
      <c r="L42" s="65"/>
    </row>
    <row r="43" ht="23.25" customHeight="1" spans="1:12">
      <c r="A43" s="65"/>
      <c r="B43" s="775" t="s">
        <v>98</v>
      </c>
      <c r="C43" s="176">
        <v>15</v>
      </c>
      <c r="D43" s="176">
        <v>15</v>
      </c>
      <c r="E43" s="176">
        <v>36</v>
      </c>
      <c r="F43" s="176">
        <v>31</v>
      </c>
      <c r="G43" s="764">
        <f t="shared" si="4"/>
        <v>33.5</v>
      </c>
      <c r="H43" s="176">
        <v>6</v>
      </c>
      <c r="I43" s="171">
        <v>12</v>
      </c>
      <c r="J43" s="767">
        <v>27</v>
      </c>
      <c r="K43" s="369"/>
      <c r="L43" s="65"/>
    </row>
    <row r="44" ht="23.25" customHeight="1" spans="1:12">
      <c r="A44" s="65"/>
      <c r="B44" s="775" t="s">
        <v>31</v>
      </c>
      <c r="C44" s="176">
        <v>22</v>
      </c>
      <c r="D44" s="176">
        <v>20</v>
      </c>
      <c r="E44" s="176">
        <v>52</v>
      </c>
      <c r="F44" s="176">
        <v>52</v>
      </c>
      <c r="G44" s="764">
        <f t="shared" si="4"/>
        <v>52</v>
      </c>
      <c r="H44" s="176">
        <v>2</v>
      </c>
      <c r="I44" s="171">
        <v>18</v>
      </c>
      <c r="J44" s="767">
        <v>37</v>
      </c>
      <c r="K44" s="369"/>
      <c r="L44" s="65"/>
    </row>
    <row r="45" ht="23.25" customHeight="1" spans="1:12">
      <c r="A45" s="65"/>
      <c r="B45" s="775" t="s">
        <v>21</v>
      </c>
      <c r="C45" s="176">
        <v>15</v>
      </c>
      <c r="D45" s="176">
        <v>14</v>
      </c>
      <c r="E45" s="176">
        <v>34</v>
      </c>
      <c r="F45" s="176">
        <v>31</v>
      </c>
      <c r="G45" s="764">
        <f t="shared" si="4"/>
        <v>32.5</v>
      </c>
      <c r="H45" s="176">
        <v>2</v>
      </c>
      <c r="I45" s="171">
        <v>10</v>
      </c>
      <c r="J45" s="767">
        <v>26</v>
      </c>
      <c r="K45" s="369"/>
      <c r="L45" s="65"/>
    </row>
    <row r="46" ht="23.25" customHeight="1" spans="1:12">
      <c r="A46" s="65"/>
      <c r="B46" s="775" t="s">
        <v>42</v>
      </c>
      <c r="C46" s="176">
        <v>20</v>
      </c>
      <c r="D46" s="176">
        <v>17</v>
      </c>
      <c r="E46" s="176">
        <v>37</v>
      </c>
      <c r="F46" s="176">
        <v>33</v>
      </c>
      <c r="G46" s="764">
        <f t="shared" si="4"/>
        <v>35</v>
      </c>
      <c r="H46" s="176">
        <v>3</v>
      </c>
      <c r="I46" s="171">
        <v>10</v>
      </c>
      <c r="J46" s="767">
        <v>30</v>
      </c>
      <c r="K46" s="369"/>
      <c r="L46" s="65"/>
    </row>
    <row r="47" ht="23.25" customHeight="1" spans="1:12">
      <c r="A47" s="65"/>
      <c r="B47" s="775" t="s">
        <v>66</v>
      </c>
      <c r="C47" s="176">
        <v>7</v>
      </c>
      <c r="D47" s="176">
        <v>1</v>
      </c>
      <c r="E47" s="176">
        <v>7</v>
      </c>
      <c r="F47" s="176">
        <v>6</v>
      </c>
      <c r="G47" s="764">
        <f t="shared" si="4"/>
        <v>6.5</v>
      </c>
      <c r="H47" s="176">
        <v>1</v>
      </c>
      <c r="I47" s="171">
        <v>6</v>
      </c>
      <c r="J47" s="767">
        <v>4</v>
      </c>
      <c r="K47" s="369"/>
      <c r="L47" s="65"/>
    </row>
    <row r="48" ht="23.25" customHeight="1" spans="1:12">
      <c r="A48" s="65"/>
      <c r="B48" s="775" t="s">
        <v>95</v>
      </c>
      <c r="C48" s="176">
        <v>20</v>
      </c>
      <c r="D48" s="176">
        <v>19</v>
      </c>
      <c r="E48" s="176">
        <v>39</v>
      </c>
      <c r="F48" s="176">
        <v>33</v>
      </c>
      <c r="G48" s="764">
        <f t="shared" si="4"/>
        <v>36</v>
      </c>
      <c r="H48" s="176">
        <v>5</v>
      </c>
      <c r="I48" s="171">
        <v>12</v>
      </c>
      <c r="J48" s="767">
        <v>28</v>
      </c>
      <c r="K48" s="369"/>
      <c r="L48" s="65"/>
    </row>
    <row r="49" ht="23.25" customHeight="1" spans="1:12">
      <c r="A49" s="65"/>
      <c r="B49" s="775" t="s">
        <v>70</v>
      </c>
      <c r="C49" s="176">
        <v>7</v>
      </c>
      <c r="D49" s="176">
        <v>7</v>
      </c>
      <c r="E49" s="176">
        <v>25</v>
      </c>
      <c r="F49" s="176">
        <v>14</v>
      </c>
      <c r="G49" s="764">
        <f t="shared" si="4"/>
        <v>19.5</v>
      </c>
      <c r="H49" s="176">
        <v>2</v>
      </c>
      <c r="I49" s="171">
        <v>11</v>
      </c>
      <c r="J49" s="767">
        <v>13</v>
      </c>
      <c r="K49" s="446"/>
      <c r="L49" s="65"/>
    </row>
    <row r="50" ht="23.25" customHeight="1" spans="1:12">
      <c r="A50" s="65"/>
      <c r="B50" s="775" t="s">
        <v>81</v>
      </c>
      <c r="C50" s="176">
        <v>15</v>
      </c>
      <c r="D50" s="176">
        <v>12</v>
      </c>
      <c r="E50" s="176">
        <v>33</v>
      </c>
      <c r="F50" s="176">
        <v>30</v>
      </c>
      <c r="G50" s="764">
        <f t="shared" si="4"/>
        <v>31.5</v>
      </c>
      <c r="H50" s="176">
        <v>1</v>
      </c>
      <c r="I50" s="171">
        <v>10</v>
      </c>
      <c r="J50" s="767">
        <v>25</v>
      </c>
      <c r="K50" s="162"/>
      <c r="L50" s="65"/>
    </row>
    <row r="51" ht="23.25" customHeight="1" spans="1:12">
      <c r="A51" s="65"/>
      <c r="B51" s="775" t="s">
        <v>46</v>
      </c>
      <c r="C51" s="475">
        <v>20</v>
      </c>
      <c r="D51" s="475">
        <v>9</v>
      </c>
      <c r="E51" s="475">
        <v>24</v>
      </c>
      <c r="F51" s="475">
        <v>20</v>
      </c>
      <c r="G51" s="765">
        <f t="shared" si="4"/>
        <v>22</v>
      </c>
      <c r="H51" s="475">
        <v>5</v>
      </c>
      <c r="I51" s="353">
        <v>22</v>
      </c>
      <c r="J51" s="768">
        <v>10</v>
      </c>
      <c r="K51" s="39"/>
      <c r="L51" s="65"/>
    </row>
    <row r="52" ht="23.25" customHeight="1" spans="1:12">
      <c r="A52" s="65"/>
      <c r="B52" s="771" t="s">
        <v>202</v>
      </c>
      <c r="C52" s="213">
        <f>SUM(C28:C51)</f>
        <v>356</v>
      </c>
      <c r="D52" s="213">
        <f>SUM(D28:D51)</f>
        <v>293</v>
      </c>
      <c r="E52" s="213">
        <f>SUM(E28:E51)</f>
        <v>795</v>
      </c>
      <c r="F52" s="213">
        <f>SUM(F28:F51)</f>
        <v>692</v>
      </c>
      <c r="G52" s="213">
        <f t="shared" si="4"/>
        <v>743.5</v>
      </c>
      <c r="H52" s="213">
        <f>SUM(H28:H51)</f>
        <v>71</v>
      </c>
      <c r="I52" s="795">
        <f>SUM(I28:I51)</f>
        <v>278</v>
      </c>
      <c r="J52" s="282">
        <f>SUM(J28:J51)</f>
        <v>532</v>
      </c>
      <c r="K52" s="39"/>
      <c r="L52" s="65"/>
    </row>
    <row r="53" ht="23.25" customHeight="1" spans="1:12">
      <c r="A53" s="65"/>
      <c r="B53" s="786" t="s">
        <v>203</v>
      </c>
      <c r="C53" s="485">
        <f>C26+C52</f>
        <v>488</v>
      </c>
      <c r="D53" s="485">
        <f t="shared" ref="C53:F53" si="5">D26+D52</f>
        <v>402</v>
      </c>
      <c r="E53" s="787">
        <f t="shared" si="5"/>
        <v>1184</v>
      </c>
      <c r="F53" s="787">
        <f t="shared" si="5"/>
        <v>1067</v>
      </c>
      <c r="G53" s="804">
        <f t="shared" si="4"/>
        <v>1125.5</v>
      </c>
      <c r="H53" s="485">
        <f>H26+H52</f>
        <v>98</v>
      </c>
      <c r="I53" s="525">
        <f>I26+I52</f>
        <v>363</v>
      </c>
      <c r="J53" s="796">
        <f>J26+J52</f>
        <v>860</v>
      </c>
      <c r="K53" s="45"/>
      <c r="L53" s="65"/>
    </row>
    <row r="54" ht="23.25" customHeight="1" spans="1:12">
      <c r="A54" s="65"/>
      <c r="B54" s="35" t="s">
        <v>7</v>
      </c>
      <c r="C54" s="68"/>
      <c r="D54" s="68"/>
      <c r="E54" s="68"/>
      <c r="F54" s="68"/>
      <c r="G54" s="68"/>
      <c r="H54" s="68"/>
      <c r="I54" s="68"/>
      <c r="J54" s="68"/>
      <c r="K54" s="45"/>
      <c r="L54" s="65"/>
    </row>
    <row r="55" ht="23.25" customHeight="1" spans="1:12">
      <c r="A55" s="65"/>
      <c r="B55" s="67" t="s">
        <v>204</v>
      </c>
      <c r="C55" s="68"/>
      <c r="D55" s="68"/>
      <c r="E55" s="68"/>
      <c r="F55" s="68"/>
      <c r="G55" s="68"/>
      <c r="H55" s="68"/>
      <c r="I55" s="68"/>
      <c r="J55" s="68"/>
      <c r="K55" s="369"/>
      <c r="L55" s="65"/>
    </row>
    <row r="56" customHeight="1" spans="1:12">
      <c r="A56" s="65"/>
      <c r="B56" s="760" t="s">
        <v>120</v>
      </c>
      <c r="C56" s="82"/>
      <c r="D56" s="82"/>
      <c r="E56" s="82"/>
      <c r="F56" s="82"/>
      <c r="G56" s="82"/>
      <c r="H56" s="82"/>
      <c r="I56" s="171"/>
      <c r="J56" s="171"/>
      <c r="K56" s="369"/>
      <c r="L56" s="65"/>
    </row>
    <row r="57" customHeight="1" spans="1:12">
      <c r="A57" s="65"/>
      <c r="B57" s="435" t="s">
        <v>205</v>
      </c>
      <c r="C57" s="82"/>
      <c r="D57" s="82"/>
      <c r="E57" s="82"/>
      <c r="F57" s="82"/>
      <c r="G57" s="82"/>
      <c r="H57" s="82"/>
      <c r="I57" s="176"/>
      <c r="J57" s="176"/>
      <c r="K57" s="369"/>
      <c r="L57" s="65"/>
    </row>
    <row r="58" customHeight="1" spans="1:12">
      <c r="A58" s="65"/>
      <c r="B58" s="435" t="s">
        <v>206</v>
      </c>
      <c r="C58" s="82"/>
      <c r="D58" s="82"/>
      <c r="E58" s="82"/>
      <c r="F58" s="82"/>
      <c r="G58" s="82"/>
      <c r="H58" s="82"/>
      <c r="I58" s="176"/>
      <c r="J58" s="176"/>
      <c r="K58" s="369"/>
      <c r="L58" s="65"/>
    </row>
    <row r="59" customHeight="1" spans="1:12">
      <c r="A59" s="65"/>
      <c r="B59" s="496" t="s">
        <v>123</v>
      </c>
      <c r="C59" s="82"/>
      <c r="D59" s="82"/>
      <c r="E59" s="82"/>
      <c r="F59" s="82"/>
      <c r="G59" s="82"/>
      <c r="H59" s="82"/>
      <c r="I59" s="176"/>
      <c r="J59" s="176"/>
      <c r="K59" s="369"/>
      <c r="L59" s="65"/>
    </row>
    <row r="60" ht="23.25" customHeight="1" spans="1:12">
      <c r="A60" s="65"/>
      <c r="B60" s="435" t="s">
        <v>207</v>
      </c>
      <c r="C60" s="82"/>
      <c r="D60" s="82"/>
      <c r="E60" s="82"/>
      <c r="F60" s="82"/>
      <c r="G60" s="82"/>
      <c r="H60" s="82"/>
      <c r="I60" s="176"/>
      <c r="J60" s="176"/>
      <c r="K60" s="369"/>
      <c r="L60" s="65"/>
    </row>
    <row r="61" ht="23.25" customHeight="1" spans="1:12">
      <c r="A61" s="65"/>
      <c r="B61" s="435"/>
      <c r="C61" s="82"/>
      <c r="D61" s="82"/>
      <c r="E61" s="82"/>
      <c r="F61" s="82"/>
      <c r="G61" s="82"/>
      <c r="H61" s="82"/>
      <c r="I61" s="171"/>
      <c r="J61" s="171"/>
      <c r="K61" s="369"/>
      <c r="L61" s="65"/>
    </row>
    <row r="62" ht="23.25" customHeight="1" spans="2:12">
      <c r="B62" s="340"/>
      <c r="C62" s="682"/>
      <c r="D62" s="682"/>
      <c r="E62" s="682"/>
      <c r="F62" s="682"/>
      <c r="G62" s="682"/>
      <c r="H62" s="682"/>
      <c r="I62" s="645"/>
      <c r="J62" s="645"/>
      <c r="K62" s="446"/>
      <c r="L62" s="65"/>
    </row>
    <row r="63" ht="23.25" customHeight="1" spans="2:12">
      <c r="B63" s="35"/>
      <c r="C63" s="162"/>
      <c r="D63" s="162"/>
      <c r="E63" s="162"/>
      <c r="F63" s="162"/>
      <c r="G63" s="162"/>
      <c r="H63" s="162"/>
      <c r="I63" s="162"/>
      <c r="J63" s="162"/>
      <c r="K63" s="162"/>
      <c r="L63" s="65"/>
    </row>
    <row r="64" ht="23.25" customHeight="1" spans="2:12">
      <c r="B64" s="683"/>
      <c r="C64" s="162"/>
      <c r="D64" s="162"/>
      <c r="E64" s="162"/>
      <c r="F64" s="162"/>
      <c r="G64" s="162"/>
      <c r="H64" s="162"/>
      <c r="I64" s="162"/>
      <c r="J64" s="162"/>
      <c r="K64" s="162"/>
      <c r="L64" s="65"/>
    </row>
    <row r="65" ht="23.25" customHeight="1" spans="2:12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65"/>
    </row>
    <row r="66" ht="23.25" customHeight="1" spans="2:12">
      <c r="B66" s="327"/>
      <c r="C66" s="497"/>
      <c r="D66" s="802"/>
      <c r="E66" s="365"/>
      <c r="F66" s="365"/>
      <c r="G66" s="803"/>
      <c r="H66" s="45"/>
      <c r="I66" s="394"/>
      <c r="J66" s="394"/>
      <c r="K66" s="45"/>
      <c r="L66" s="65"/>
    </row>
    <row r="67" ht="23.25" customHeight="1" spans="2:12">
      <c r="B67" s="782"/>
      <c r="C67" s="524"/>
      <c r="D67" s="524"/>
      <c r="E67" s="524"/>
      <c r="F67" s="524"/>
      <c r="G67" s="524"/>
      <c r="H67" s="524"/>
      <c r="I67" s="406"/>
      <c r="J67" s="406"/>
      <c r="K67" s="45"/>
      <c r="L67" s="65"/>
    </row>
    <row r="68" ht="23.25" customHeight="1" spans="2:12">
      <c r="B68" s="435"/>
      <c r="C68" s="82"/>
      <c r="D68" s="82"/>
      <c r="E68" s="82"/>
      <c r="F68" s="82"/>
      <c r="G68" s="82"/>
      <c r="H68" s="82"/>
      <c r="I68" s="176"/>
      <c r="J68" s="176"/>
      <c r="K68" s="369"/>
      <c r="L68" s="65"/>
    </row>
    <row r="69" ht="23.25" customHeight="1" spans="2:12">
      <c r="B69" s="435"/>
      <c r="C69" s="82"/>
      <c r="D69" s="82"/>
      <c r="E69" s="82"/>
      <c r="F69" s="82"/>
      <c r="G69" s="82"/>
      <c r="H69" s="82"/>
      <c r="I69" s="176"/>
      <c r="J69" s="176"/>
      <c r="K69" s="369"/>
      <c r="L69" s="65"/>
    </row>
    <row r="70" ht="23.25" customHeight="1" spans="2:12">
      <c r="B70" s="435"/>
      <c r="C70" s="82"/>
      <c r="D70" s="82"/>
      <c r="E70" s="82"/>
      <c r="F70" s="82"/>
      <c r="G70" s="82"/>
      <c r="H70" s="82"/>
      <c r="I70" s="176"/>
      <c r="J70" s="171"/>
      <c r="K70" s="369"/>
      <c r="L70" s="65"/>
    </row>
    <row r="71" ht="23.25" customHeight="1" spans="2:12">
      <c r="B71" s="455"/>
      <c r="C71" s="83"/>
      <c r="D71" s="83"/>
      <c r="E71" s="83"/>
      <c r="F71" s="83"/>
      <c r="G71" s="83"/>
      <c r="H71" s="83"/>
      <c r="I71" s="109"/>
      <c r="J71" s="109"/>
      <c r="K71" s="447"/>
      <c r="L71" s="65"/>
    </row>
    <row r="72" ht="23.25" customHeight="1" spans="2:12">
      <c r="B72" s="455"/>
      <c r="C72" s="83"/>
      <c r="D72" s="83"/>
      <c r="E72" s="83"/>
      <c r="F72" s="83"/>
      <c r="G72" s="83"/>
      <c r="H72" s="83"/>
      <c r="I72" s="109"/>
      <c r="J72" s="109"/>
      <c r="K72" s="447"/>
      <c r="L72" s="65"/>
    </row>
    <row r="73" ht="23.25" customHeight="1" spans="2:12">
      <c r="B73" s="455"/>
      <c r="C73" s="83"/>
      <c r="D73" s="83"/>
      <c r="E73" s="83"/>
      <c r="F73" s="83"/>
      <c r="G73" s="83"/>
      <c r="H73" s="83"/>
      <c r="I73" s="109"/>
      <c r="J73" s="204"/>
      <c r="K73" s="447"/>
      <c r="L73" s="65"/>
    </row>
    <row r="74" ht="23.25" customHeight="1" spans="2:12">
      <c r="B74" s="455"/>
      <c r="C74" s="83"/>
      <c r="D74" s="83"/>
      <c r="E74" s="83"/>
      <c r="F74" s="83"/>
      <c r="G74" s="83"/>
      <c r="H74" s="83"/>
      <c r="I74" s="204"/>
      <c r="J74" s="204"/>
      <c r="K74" s="447"/>
      <c r="L74" s="65"/>
    </row>
    <row r="75" ht="23.25" customHeight="1" spans="2:12">
      <c r="B75" s="456"/>
      <c r="C75" s="457"/>
      <c r="D75" s="457"/>
      <c r="E75" s="457"/>
      <c r="F75" s="457"/>
      <c r="G75" s="457"/>
      <c r="H75" s="457"/>
      <c r="I75" s="671"/>
      <c r="J75" s="671"/>
      <c r="K75" s="459"/>
      <c r="L75" s="65"/>
    </row>
    <row r="76" ht="23.25" customHeight="1" spans="2:12">
      <c r="B76" s="343"/>
      <c r="C76" s="106"/>
      <c r="D76" s="106"/>
      <c r="E76" s="106"/>
      <c r="F76" s="106"/>
      <c r="G76" s="106"/>
      <c r="H76" s="106"/>
      <c r="I76" s="106"/>
      <c r="J76" s="106"/>
      <c r="K76" s="106"/>
      <c r="L76" s="65"/>
    </row>
    <row r="77" ht="23.25" customHeight="1" spans="2:12">
      <c r="B77" s="112"/>
      <c r="C77" s="106"/>
      <c r="D77" s="106"/>
      <c r="E77" s="106"/>
      <c r="F77" s="106"/>
      <c r="G77" s="106"/>
      <c r="H77" s="106"/>
      <c r="I77" s="106"/>
      <c r="J77" s="106"/>
      <c r="K77" s="106"/>
      <c r="L77" s="65"/>
    </row>
    <row r="78" ht="23.25" customHeight="1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65"/>
    </row>
    <row r="79" ht="23.25" customHeight="1" spans="2:12">
      <c r="B79" s="329"/>
      <c r="C79" s="449"/>
      <c r="D79" s="450"/>
      <c r="E79" s="451"/>
      <c r="F79" s="451"/>
      <c r="G79" s="452"/>
      <c r="H79" s="73"/>
      <c r="I79" s="668"/>
      <c r="J79" s="668"/>
      <c r="K79" s="73"/>
      <c r="L79" s="65"/>
    </row>
    <row r="80" ht="23.25" customHeight="1" spans="2:12">
      <c r="B80" s="453"/>
      <c r="C80" s="454"/>
      <c r="D80" s="454"/>
      <c r="E80" s="454"/>
      <c r="F80" s="454"/>
      <c r="G80" s="454"/>
      <c r="H80" s="454"/>
      <c r="I80" s="670"/>
      <c r="J80" s="670"/>
      <c r="K80" s="73"/>
      <c r="L80" s="65"/>
    </row>
    <row r="81" ht="23.25" customHeight="1" spans="2:12">
      <c r="B81" s="455"/>
      <c r="C81" s="83"/>
      <c r="D81" s="83"/>
      <c r="E81" s="83"/>
      <c r="F81" s="83"/>
      <c r="G81" s="83"/>
      <c r="H81" s="83"/>
      <c r="I81" s="109"/>
      <c r="J81" s="109"/>
      <c r="K81" s="447"/>
      <c r="L81" s="65"/>
    </row>
    <row r="82" ht="23.25" customHeight="1" spans="2:12">
      <c r="B82" s="455"/>
      <c r="C82" s="83"/>
      <c r="D82" s="83"/>
      <c r="E82" s="83"/>
      <c r="F82" s="83"/>
      <c r="G82" s="83"/>
      <c r="H82" s="83"/>
      <c r="I82" s="109"/>
      <c r="J82" s="109"/>
      <c r="K82" s="447"/>
      <c r="L82" s="65"/>
    </row>
    <row r="83" ht="23.25" customHeight="1" spans="2:12">
      <c r="B83" s="455"/>
      <c r="C83" s="83"/>
      <c r="D83" s="83"/>
      <c r="E83" s="83"/>
      <c r="F83" s="83"/>
      <c r="G83" s="83"/>
      <c r="H83" s="83"/>
      <c r="I83" s="109"/>
      <c r="J83" s="109"/>
      <c r="K83" s="447"/>
      <c r="L83" s="65"/>
    </row>
    <row r="84" ht="23.25" customHeight="1" spans="2:12">
      <c r="B84" s="455"/>
      <c r="C84" s="83"/>
      <c r="D84" s="83"/>
      <c r="E84" s="83"/>
      <c r="F84" s="83"/>
      <c r="G84" s="83"/>
      <c r="H84" s="83"/>
      <c r="I84" s="109"/>
      <c r="J84" s="109"/>
      <c r="K84" s="447"/>
      <c r="L84" s="65"/>
    </row>
    <row r="85" ht="23.25" customHeight="1" spans="2:12">
      <c r="B85" s="455"/>
      <c r="C85" s="83"/>
      <c r="D85" s="83"/>
      <c r="E85" s="83"/>
      <c r="F85" s="83"/>
      <c r="G85" s="83"/>
      <c r="H85" s="83"/>
      <c r="I85" s="109"/>
      <c r="J85" s="109"/>
      <c r="K85" s="447"/>
      <c r="L85" s="65"/>
    </row>
    <row r="86" ht="23.25" customHeight="1" spans="2:12">
      <c r="B86" s="455"/>
      <c r="C86" s="83"/>
      <c r="D86" s="83"/>
      <c r="E86" s="83"/>
      <c r="F86" s="83"/>
      <c r="G86" s="83"/>
      <c r="H86" s="83"/>
      <c r="I86" s="109"/>
      <c r="J86" s="109"/>
      <c r="K86" s="447"/>
      <c r="L86" s="65"/>
    </row>
    <row r="87" ht="23.25" customHeight="1" spans="2:12">
      <c r="B87" s="456"/>
      <c r="C87" s="457"/>
      <c r="D87" s="457"/>
      <c r="E87" s="457"/>
      <c r="F87" s="457"/>
      <c r="G87" s="457"/>
      <c r="H87" s="457"/>
      <c r="I87" s="671"/>
      <c r="J87" s="671"/>
      <c r="K87" s="459"/>
      <c r="L87" s="65"/>
    </row>
    <row r="88" ht="23.25" customHeight="1" spans="2:12">
      <c r="B88" s="343"/>
      <c r="C88" s="106"/>
      <c r="D88" s="106"/>
      <c r="E88" s="106"/>
      <c r="F88" s="106"/>
      <c r="G88" s="106"/>
      <c r="H88" s="106"/>
      <c r="I88" s="106"/>
      <c r="J88" s="106"/>
      <c r="K88" s="106"/>
      <c r="L88" s="65"/>
    </row>
    <row r="89" ht="23.25" customHeight="1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65"/>
    </row>
    <row r="90" ht="23.25" customHeight="1" spans="2:12">
      <c r="B90" s="329"/>
      <c r="C90" s="458"/>
      <c r="D90" s="458"/>
      <c r="E90" s="458"/>
      <c r="F90" s="458"/>
      <c r="G90" s="458"/>
      <c r="H90" s="458"/>
      <c r="I90" s="181"/>
      <c r="J90" s="181"/>
      <c r="K90" s="458"/>
      <c r="L90" s="65"/>
    </row>
    <row r="91" ht="23.25" customHeight="1" spans="2:12">
      <c r="B91" s="453"/>
      <c r="C91" s="454"/>
      <c r="D91" s="454"/>
      <c r="E91" s="454"/>
      <c r="F91" s="454"/>
      <c r="G91" s="454"/>
      <c r="H91" s="454"/>
      <c r="I91" s="670"/>
      <c r="J91" s="670"/>
      <c r="K91" s="73"/>
      <c r="L91" s="65"/>
    </row>
    <row r="92" ht="23.25" customHeight="1" spans="2:12">
      <c r="B92" s="455"/>
      <c r="C92" s="83"/>
      <c r="D92" s="83"/>
      <c r="E92" s="83"/>
      <c r="F92" s="83"/>
      <c r="G92" s="83"/>
      <c r="H92" s="83"/>
      <c r="I92" s="204"/>
      <c r="J92" s="204"/>
      <c r="K92" s="447"/>
      <c r="L92" s="65"/>
    </row>
    <row r="93" ht="23.25" customHeight="1" spans="2:12">
      <c r="B93" s="455"/>
      <c r="C93" s="83"/>
      <c r="D93" s="83"/>
      <c r="E93" s="83"/>
      <c r="F93" s="83"/>
      <c r="G93" s="83"/>
      <c r="H93" s="83"/>
      <c r="I93" s="204"/>
      <c r="J93" s="204"/>
      <c r="K93" s="447"/>
      <c r="L93" s="65"/>
    </row>
    <row r="94" ht="23.25" customHeight="1" spans="2:12">
      <c r="B94" s="456"/>
      <c r="C94" s="457"/>
      <c r="D94" s="457"/>
      <c r="E94" s="457"/>
      <c r="F94" s="457"/>
      <c r="G94" s="457"/>
      <c r="H94" s="457"/>
      <c r="I94" s="671"/>
      <c r="J94" s="671"/>
      <c r="K94" s="447"/>
      <c r="L94" s="65"/>
    </row>
    <row r="95" ht="23.25" customHeight="1" spans="2:12">
      <c r="B95" s="343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81"/>
      <c r="J102" s="181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81"/>
      <c r="J103" s="181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81"/>
      <c r="J104" s="181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81"/>
      <c r="J105" s="181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81"/>
      <c r="J106" s="181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81"/>
      <c r="J107" s="181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81"/>
      <c r="J108" s="181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81"/>
      <c r="J109" s="181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81"/>
      <c r="J110" s="181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65"/>
    </row>
    <row r="120" ht="23.25" customHeight="1" spans="2:1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65"/>
    </row>
    <row r="121" ht="23.25" customHeight="1" spans="2:1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65"/>
    </row>
    <row r="122" ht="23.25" customHeight="1" spans="2:1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65"/>
    </row>
    <row r="123" ht="23.25" customHeight="1" spans="2:1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65"/>
    </row>
    <row r="124" ht="23.25" customHeight="1" spans="2:1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65"/>
    </row>
    <row r="125" ht="23.25" customHeight="1" spans="2:1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65"/>
    </row>
    <row r="126" ht="23.25" customHeight="1" spans="2:1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65"/>
    </row>
    <row r="127" ht="23.25" customHeight="1" spans="2:1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 spans="2:1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ht="23.25" customHeight="1" spans="2:1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ht="23.25" customHeight="1" spans="2:1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ht="23.25" customHeight="1" spans="2:1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</row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169"/>
  <sheetViews>
    <sheetView showGridLines="0" zoomScale="85" zoomScaleNormal="85" workbookViewId="0">
      <selection activeCell="J9" sqref="J9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208</v>
      </c>
      <c r="B12" s="21"/>
      <c r="C12" s="21"/>
      <c r="D12" s="21"/>
      <c r="E12" s="21"/>
      <c r="F12" s="22"/>
      <c r="G12" s="20" t="s">
        <v>209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134</v>
      </c>
      <c r="B27" s="54"/>
      <c r="C27" s="55"/>
      <c r="D27" s="56"/>
      <c r="E27" s="56"/>
      <c r="F27" s="57"/>
      <c r="G27" s="53" t="s">
        <v>134</v>
      </c>
      <c r="H27" s="58"/>
      <c r="I27" s="62"/>
      <c r="J27" s="62"/>
      <c r="K27" s="63"/>
    </row>
    <row r="28" ht="50.1" customHeight="1" spans="1:11">
      <c r="A28" s="20" t="s">
        <v>210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5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134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2:11"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ht="23.25" customHeight="1" spans="2:11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60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M236"/>
  <sheetViews>
    <sheetView showGridLines="0" zoomScale="85" zoomScaleNormal="85" workbookViewId="0">
      <selection activeCell="L23" sqref="L23"/>
    </sheetView>
  </sheetViews>
  <sheetFormatPr defaultColWidth="9.14285714285714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9.14285714285714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5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 spans="10:10">
      <c r="J11" s="138"/>
    </row>
    <row r="12" ht="23.25" customHeight="1" spans="2:12">
      <c r="B12" s="769" t="s">
        <v>211</v>
      </c>
      <c r="C12" s="184"/>
      <c r="D12" s="184"/>
      <c r="E12" s="184"/>
      <c r="F12" s="184"/>
      <c r="G12" s="184"/>
      <c r="H12" s="184"/>
      <c r="I12" s="184"/>
      <c r="J12" s="184"/>
      <c r="K12" s="45"/>
      <c r="L12" s="65"/>
    </row>
    <row r="13" ht="50.1" customHeight="1" spans="2:12">
      <c r="B13" s="770" t="s">
        <v>190</v>
      </c>
      <c r="C13" s="366" t="s">
        <v>191</v>
      </c>
      <c r="D13" s="366" t="s">
        <v>192</v>
      </c>
      <c r="E13" s="366" t="s">
        <v>193</v>
      </c>
      <c r="F13" s="366" t="s">
        <v>194</v>
      </c>
      <c r="G13" s="366" t="s">
        <v>195</v>
      </c>
      <c r="H13" s="366" t="s">
        <v>196</v>
      </c>
      <c r="I13" s="366" t="s">
        <v>197</v>
      </c>
      <c r="J13" s="367" t="s">
        <v>198</v>
      </c>
      <c r="K13" s="45"/>
      <c r="L13" s="65"/>
    </row>
    <row r="14" ht="23.25" customHeight="1" spans="2:12">
      <c r="B14" s="771" t="s">
        <v>4</v>
      </c>
      <c r="C14" s="772"/>
      <c r="D14" s="772"/>
      <c r="E14" s="772"/>
      <c r="F14" s="772"/>
      <c r="G14" s="772"/>
      <c r="H14" s="772"/>
      <c r="I14" s="772"/>
      <c r="J14" s="788"/>
      <c r="K14" s="369"/>
      <c r="L14" s="65"/>
    </row>
    <row r="15" ht="23.25" customHeight="1" spans="2:12">
      <c r="B15" s="232" t="s">
        <v>54</v>
      </c>
      <c r="C15" s="797">
        <v>12</v>
      </c>
      <c r="D15" s="797">
        <v>12</v>
      </c>
      <c r="E15" s="797">
        <v>22</v>
      </c>
      <c r="F15" s="797">
        <v>21</v>
      </c>
      <c r="G15" s="798">
        <f t="shared" ref="G15:G26" si="0">IF(ISERROR(AVERAGE(E15:F15)),"_",(AVERAGE(E15:F15)))</f>
        <v>21.5</v>
      </c>
      <c r="H15" s="797">
        <v>1</v>
      </c>
      <c r="I15" s="797">
        <v>0</v>
      </c>
      <c r="J15" s="801">
        <v>21</v>
      </c>
      <c r="K15" s="369"/>
      <c r="L15" s="65"/>
    </row>
    <row r="16" ht="23.25" customHeight="1" spans="2:12">
      <c r="B16" s="235" t="s">
        <v>16</v>
      </c>
      <c r="C16" s="480">
        <v>12</v>
      </c>
      <c r="D16" s="480">
        <v>12</v>
      </c>
      <c r="E16" s="480">
        <v>59</v>
      </c>
      <c r="F16" s="480">
        <v>47</v>
      </c>
      <c r="G16" s="196">
        <f t="shared" si="0"/>
        <v>53</v>
      </c>
      <c r="H16" s="480">
        <v>1</v>
      </c>
      <c r="I16" s="480">
        <v>13</v>
      </c>
      <c r="J16" s="790">
        <v>46</v>
      </c>
      <c r="K16" s="369"/>
      <c r="L16" s="65"/>
    </row>
    <row r="17" ht="23.25" customHeight="1" spans="2:12">
      <c r="B17" s="235" t="s">
        <v>78</v>
      </c>
      <c r="C17" s="480">
        <v>5</v>
      </c>
      <c r="D17" s="480">
        <v>3</v>
      </c>
      <c r="E17" s="480">
        <v>11</v>
      </c>
      <c r="F17" s="480">
        <v>9</v>
      </c>
      <c r="G17" s="196">
        <f t="shared" si="0"/>
        <v>10</v>
      </c>
      <c r="H17" s="480">
        <v>0</v>
      </c>
      <c r="I17" s="480">
        <v>3</v>
      </c>
      <c r="J17" s="790">
        <v>9</v>
      </c>
      <c r="K17" s="369"/>
      <c r="L17" s="65"/>
    </row>
    <row r="18" ht="23.25" customHeight="1" spans="2:12">
      <c r="B18" s="235" t="s">
        <v>38</v>
      </c>
      <c r="C18" s="480">
        <v>10</v>
      </c>
      <c r="D18" s="480">
        <v>8</v>
      </c>
      <c r="E18" s="480">
        <v>35</v>
      </c>
      <c r="F18" s="480">
        <v>30</v>
      </c>
      <c r="G18" s="196">
        <f t="shared" si="0"/>
        <v>32.5</v>
      </c>
      <c r="H18" s="480">
        <v>0</v>
      </c>
      <c r="I18" s="480">
        <v>6</v>
      </c>
      <c r="J18" s="790">
        <v>27</v>
      </c>
      <c r="K18" s="369"/>
      <c r="L18" s="65"/>
    </row>
    <row r="19" ht="23.25" customHeight="1" spans="2:12">
      <c r="B19" s="235" t="s">
        <v>49</v>
      </c>
      <c r="C19" s="480">
        <v>11</v>
      </c>
      <c r="D19" s="480">
        <v>10</v>
      </c>
      <c r="E19" s="480">
        <v>41</v>
      </c>
      <c r="F19" s="480">
        <v>40</v>
      </c>
      <c r="G19" s="196">
        <f t="shared" si="0"/>
        <v>40.5</v>
      </c>
      <c r="H19" s="480">
        <v>1</v>
      </c>
      <c r="I19" s="480">
        <v>4</v>
      </c>
      <c r="J19" s="790">
        <v>38</v>
      </c>
      <c r="K19" s="369"/>
      <c r="L19" s="65"/>
    </row>
    <row r="20" ht="23.25" customHeight="1" spans="2:12">
      <c r="B20" s="235" t="s">
        <v>199</v>
      </c>
      <c r="C20" s="480">
        <v>12</v>
      </c>
      <c r="D20" s="480">
        <v>12</v>
      </c>
      <c r="E20" s="480">
        <v>50</v>
      </c>
      <c r="F20" s="480">
        <v>45</v>
      </c>
      <c r="G20" s="196">
        <f t="shared" si="0"/>
        <v>47.5</v>
      </c>
      <c r="H20" s="480">
        <v>1</v>
      </c>
      <c r="I20" s="480">
        <v>7</v>
      </c>
      <c r="J20" s="790">
        <v>42</v>
      </c>
      <c r="K20" s="369"/>
      <c r="L20" s="65"/>
    </row>
    <row r="21" ht="23.25" customHeight="1" spans="2:12">
      <c r="B21" s="235" t="s">
        <v>25</v>
      </c>
      <c r="C21" s="480">
        <v>10</v>
      </c>
      <c r="D21" s="480">
        <v>8</v>
      </c>
      <c r="E21" s="480">
        <v>39</v>
      </c>
      <c r="F21" s="480">
        <v>33</v>
      </c>
      <c r="G21" s="196">
        <f t="shared" si="0"/>
        <v>36</v>
      </c>
      <c r="H21" s="480">
        <v>1</v>
      </c>
      <c r="I21" s="480">
        <v>3</v>
      </c>
      <c r="J21" s="790">
        <v>29</v>
      </c>
      <c r="K21" s="369"/>
      <c r="L21" s="65"/>
    </row>
    <row r="22" ht="23.25" customHeight="1" spans="2:12">
      <c r="B22" s="235" t="s">
        <v>31</v>
      </c>
      <c r="C22" s="480">
        <v>15</v>
      </c>
      <c r="D22" s="480">
        <v>13</v>
      </c>
      <c r="E22" s="480">
        <v>57</v>
      </c>
      <c r="F22" s="480">
        <v>49</v>
      </c>
      <c r="G22" s="196">
        <f t="shared" si="0"/>
        <v>53</v>
      </c>
      <c r="H22" s="480">
        <v>2</v>
      </c>
      <c r="I22" s="480">
        <v>5</v>
      </c>
      <c r="J22" s="790">
        <v>47</v>
      </c>
      <c r="K22" s="162"/>
      <c r="L22" s="65"/>
    </row>
    <row r="23" ht="23.25" customHeight="1" spans="1:12">
      <c r="A23" s="65"/>
      <c r="B23" s="235" t="s">
        <v>21</v>
      </c>
      <c r="C23" s="480">
        <v>10</v>
      </c>
      <c r="D23" s="480">
        <v>10</v>
      </c>
      <c r="E23" s="480">
        <v>49</v>
      </c>
      <c r="F23" s="480">
        <v>40</v>
      </c>
      <c r="G23" s="196">
        <f t="shared" si="0"/>
        <v>44.5</v>
      </c>
      <c r="H23" s="480">
        <v>0</v>
      </c>
      <c r="I23" s="480">
        <v>9</v>
      </c>
      <c r="J23" s="790">
        <v>37</v>
      </c>
      <c r="K23" s="30"/>
      <c r="L23" s="65"/>
    </row>
    <row r="24" ht="23.25" customHeight="1" spans="1:12">
      <c r="A24" s="65"/>
      <c r="B24" s="235" t="s">
        <v>70</v>
      </c>
      <c r="C24" s="480">
        <v>9</v>
      </c>
      <c r="D24" s="480">
        <v>5</v>
      </c>
      <c r="E24" s="480">
        <v>10</v>
      </c>
      <c r="F24" s="480">
        <v>10</v>
      </c>
      <c r="G24" s="196">
        <f t="shared" si="0"/>
        <v>10</v>
      </c>
      <c r="H24" s="480">
        <v>0</v>
      </c>
      <c r="I24" s="480">
        <v>0</v>
      </c>
      <c r="J24" s="790">
        <v>10</v>
      </c>
      <c r="K24" s="30"/>
      <c r="L24" s="65"/>
    </row>
    <row r="25" ht="23.25" customHeight="1" spans="1:12">
      <c r="A25" s="65"/>
      <c r="B25" s="799" t="s">
        <v>46</v>
      </c>
      <c r="C25" s="480">
        <v>10</v>
      </c>
      <c r="D25" s="480">
        <v>7</v>
      </c>
      <c r="E25" s="480">
        <v>14</v>
      </c>
      <c r="F25" s="480">
        <v>14</v>
      </c>
      <c r="G25" s="196">
        <f t="shared" si="0"/>
        <v>14</v>
      </c>
      <c r="H25" s="480">
        <v>0</v>
      </c>
      <c r="I25" s="480">
        <v>0</v>
      </c>
      <c r="J25" s="791">
        <v>14</v>
      </c>
      <c r="K25" s="30"/>
      <c r="L25" s="65"/>
    </row>
    <row r="26" ht="23.25" customHeight="1" spans="1:12">
      <c r="A26" s="65"/>
      <c r="B26" s="800" t="s">
        <v>200</v>
      </c>
      <c r="C26" s="777">
        <f t="shared" ref="C26:F26" si="1">SUM(C15:C25)</f>
        <v>116</v>
      </c>
      <c r="D26" s="777">
        <f t="shared" si="1"/>
        <v>100</v>
      </c>
      <c r="E26" s="213">
        <f t="shared" si="1"/>
        <v>387</v>
      </c>
      <c r="F26" s="777">
        <f t="shared" si="1"/>
        <v>338</v>
      </c>
      <c r="G26" s="213">
        <f t="shared" si="0"/>
        <v>362.5</v>
      </c>
      <c r="H26" s="777">
        <f t="shared" ref="H26:J26" si="2">SUM(H15:H25)</f>
        <v>7</v>
      </c>
      <c r="I26" s="777">
        <f t="shared" si="2"/>
        <v>50</v>
      </c>
      <c r="J26" s="282">
        <f t="shared" si="2"/>
        <v>320</v>
      </c>
      <c r="K26" s="45"/>
      <c r="L26" s="65"/>
    </row>
    <row r="27" ht="23.25" customHeight="1" spans="1:12">
      <c r="A27" s="65"/>
      <c r="B27" s="771" t="s">
        <v>3</v>
      </c>
      <c r="C27" s="778"/>
      <c r="D27" s="778"/>
      <c r="E27" s="779"/>
      <c r="F27" s="778"/>
      <c r="G27" s="779"/>
      <c r="H27" s="778"/>
      <c r="I27" s="778"/>
      <c r="J27" s="792"/>
      <c r="K27" s="45"/>
      <c r="L27" s="65"/>
    </row>
    <row r="28" ht="23.25" customHeight="1" spans="1:12">
      <c r="A28" s="65"/>
      <c r="B28" s="775" t="s">
        <v>201</v>
      </c>
      <c r="C28" s="780">
        <v>22</v>
      </c>
      <c r="D28" s="780">
        <v>0</v>
      </c>
      <c r="E28" s="780">
        <v>22</v>
      </c>
      <c r="F28" s="780">
        <v>22</v>
      </c>
      <c r="G28" s="781">
        <f t="shared" ref="G28:G52" si="3">IF(ISERROR(AVERAGE(E28:F28)),"_",(AVERAGE(E28:F28)))</f>
        <v>22</v>
      </c>
      <c r="H28" s="780">
        <v>0</v>
      </c>
      <c r="I28" s="793">
        <v>0</v>
      </c>
      <c r="J28" s="794">
        <v>22</v>
      </c>
      <c r="K28" s="369"/>
      <c r="L28" s="65"/>
    </row>
    <row r="29" ht="23.25" customHeight="1" spans="1:12">
      <c r="A29" s="65"/>
      <c r="B29" s="775" t="s">
        <v>54</v>
      </c>
      <c r="C29" s="480">
        <v>15</v>
      </c>
      <c r="D29" s="480">
        <v>12</v>
      </c>
      <c r="E29" s="480">
        <v>31</v>
      </c>
      <c r="F29" s="480">
        <v>29</v>
      </c>
      <c r="G29" s="782">
        <f t="shared" si="3"/>
        <v>30</v>
      </c>
      <c r="H29" s="480">
        <v>1</v>
      </c>
      <c r="I29" s="196">
        <v>14</v>
      </c>
      <c r="J29" s="790">
        <v>25</v>
      </c>
      <c r="K29" s="369"/>
      <c r="L29" s="65"/>
    </row>
    <row r="30" ht="23.25" customHeight="1" spans="1:12">
      <c r="A30" s="65"/>
      <c r="B30" s="775" t="s">
        <v>16</v>
      </c>
      <c r="C30" s="480">
        <v>17</v>
      </c>
      <c r="D30" s="480">
        <v>17</v>
      </c>
      <c r="E30" s="480">
        <v>45</v>
      </c>
      <c r="F30" s="480">
        <v>31</v>
      </c>
      <c r="G30" s="782">
        <f t="shared" si="3"/>
        <v>38</v>
      </c>
      <c r="H30" s="480">
        <v>4</v>
      </c>
      <c r="I30" s="196">
        <v>12</v>
      </c>
      <c r="J30" s="790">
        <v>24</v>
      </c>
      <c r="K30" s="369"/>
      <c r="L30" s="65"/>
    </row>
    <row r="31" ht="23.25" customHeight="1" spans="1:12">
      <c r="A31" s="65"/>
      <c r="B31" s="775" t="s">
        <v>108</v>
      </c>
      <c r="C31" s="480">
        <v>12</v>
      </c>
      <c r="D31" s="480">
        <v>12</v>
      </c>
      <c r="E31" s="480">
        <v>25</v>
      </c>
      <c r="F31" s="480">
        <v>21</v>
      </c>
      <c r="G31" s="782">
        <f t="shared" si="3"/>
        <v>23</v>
      </c>
      <c r="H31" s="480">
        <v>2</v>
      </c>
      <c r="I31" s="196">
        <v>0</v>
      </c>
      <c r="J31" s="790">
        <v>19</v>
      </c>
      <c r="K31" s="369"/>
      <c r="L31" s="65"/>
    </row>
    <row r="32" ht="23.25" customHeight="1" spans="1:12">
      <c r="A32" s="65"/>
      <c r="B32" s="775" t="s">
        <v>58</v>
      </c>
      <c r="C32" s="480">
        <v>15</v>
      </c>
      <c r="D32" s="480">
        <v>15</v>
      </c>
      <c r="E32" s="480">
        <v>39</v>
      </c>
      <c r="F32" s="480">
        <v>33</v>
      </c>
      <c r="G32" s="782">
        <f t="shared" si="3"/>
        <v>36</v>
      </c>
      <c r="H32" s="480">
        <v>1</v>
      </c>
      <c r="I32" s="196">
        <v>6</v>
      </c>
      <c r="J32" s="790">
        <v>30</v>
      </c>
      <c r="K32" s="369"/>
      <c r="L32" s="65"/>
    </row>
    <row r="33" ht="23.25" customHeight="1" spans="1:12">
      <c r="A33" s="65"/>
      <c r="B33" s="775" t="s">
        <v>61</v>
      </c>
      <c r="C33" s="480">
        <v>13</v>
      </c>
      <c r="D33" s="480">
        <v>9</v>
      </c>
      <c r="E33" s="480">
        <v>29</v>
      </c>
      <c r="F33" s="480">
        <v>20</v>
      </c>
      <c r="G33" s="782">
        <f t="shared" si="3"/>
        <v>24.5</v>
      </c>
      <c r="H33" s="480">
        <v>2</v>
      </c>
      <c r="I33" s="196">
        <v>9</v>
      </c>
      <c r="J33" s="790">
        <v>17</v>
      </c>
      <c r="K33" s="369"/>
      <c r="L33" s="65"/>
    </row>
    <row r="34" ht="23.25" customHeight="1" spans="1:12">
      <c r="A34" s="65"/>
      <c r="B34" s="775" t="s">
        <v>38</v>
      </c>
      <c r="C34" s="480">
        <v>18</v>
      </c>
      <c r="D34" s="480">
        <v>11</v>
      </c>
      <c r="E34" s="480">
        <v>30</v>
      </c>
      <c r="F34" s="480">
        <v>19</v>
      </c>
      <c r="G34" s="782">
        <f t="shared" si="3"/>
        <v>24.5</v>
      </c>
      <c r="H34" s="480">
        <v>1</v>
      </c>
      <c r="I34" s="196">
        <v>10</v>
      </c>
      <c r="J34" s="790">
        <v>14</v>
      </c>
      <c r="K34" s="369"/>
      <c r="L34" s="65"/>
    </row>
    <row r="35" ht="23.25" customHeight="1" spans="1:12">
      <c r="A35" s="65"/>
      <c r="B35" s="775" t="s">
        <v>102</v>
      </c>
      <c r="C35" s="480">
        <v>13</v>
      </c>
      <c r="D35" s="480">
        <v>7</v>
      </c>
      <c r="E35" s="480">
        <v>23</v>
      </c>
      <c r="F35" s="480">
        <v>15</v>
      </c>
      <c r="G35" s="782">
        <f t="shared" si="3"/>
        <v>19</v>
      </c>
      <c r="H35" s="480">
        <v>3</v>
      </c>
      <c r="I35" s="196">
        <v>7</v>
      </c>
      <c r="J35" s="790">
        <v>11</v>
      </c>
      <c r="K35" s="369"/>
      <c r="L35" s="65"/>
    </row>
    <row r="36" ht="23.25" customHeight="1" spans="1:12">
      <c r="A36" s="65"/>
      <c r="B36" s="775" t="s">
        <v>49</v>
      </c>
      <c r="C36" s="480">
        <v>20</v>
      </c>
      <c r="D36" s="480">
        <v>17</v>
      </c>
      <c r="E36" s="480">
        <v>45</v>
      </c>
      <c r="F36" s="480">
        <v>41</v>
      </c>
      <c r="G36" s="782">
        <f t="shared" si="3"/>
        <v>43</v>
      </c>
      <c r="H36" s="480">
        <v>0</v>
      </c>
      <c r="I36" s="196">
        <v>14</v>
      </c>
      <c r="J36" s="790">
        <v>38</v>
      </c>
      <c r="K36" s="162"/>
      <c r="L36" s="65"/>
    </row>
    <row r="37" ht="23.25" customHeight="1" spans="1:12">
      <c r="A37" s="65"/>
      <c r="B37" s="775" t="s">
        <v>34</v>
      </c>
      <c r="C37" s="480">
        <v>26</v>
      </c>
      <c r="D37" s="480">
        <v>19</v>
      </c>
      <c r="E37" s="480">
        <v>59</v>
      </c>
      <c r="F37" s="480">
        <v>45</v>
      </c>
      <c r="G37" s="782">
        <f t="shared" si="3"/>
        <v>52</v>
      </c>
      <c r="H37" s="480">
        <v>1</v>
      </c>
      <c r="I37" s="196">
        <v>15</v>
      </c>
      <c r="J37" s="790">
        <v>42</v>
      </c>
      <c r="K37" s="162"/>
      <c r="L37" s="65"/>
    </row>
    <row r="38" ht="23.25" customHeight="1" spans="1:12">
      <c r="A38" s="65"/>
      <c r="B38" s="775" t="s">
        <v>112</v>
      </c>
      <c r="C38" s="480">
        <v>24</v>
      </c>
      <c r="D38" s="480">
        <v>24</v>
      </c>
      <c r="E38" s="480">
        <v>45</v>
      </c>
      <c r="F38" s="480">
        <v>41</v>
      </c>
      <c r="G38" s="782">
        <f t="shared" si="3"/>
        <v>43</v>
      </c>
      <c r="H38" s="480">
        <v>0</v>
      </c>
      <c r="I38" s="196">
        <v>0</v>
      </c>
      <c r="J38" s="790">
        <v>41</v>
      </c>
      <c r="K38" s="162"/>
      <c r="L38" s="65"/>
    </row>
    <row r="39" ht="23.25" customHeight="1" spans="1:12">
      <c r="A39" s="65"/>
      <c r="B39" s="775" t="s">
        <v>73</v>
      </c>
      <c r="C39" s="480">
        <v>20</v>
      </c>
      <c r="D39" s="480">
        <v>16</v>
      </c>
      <c r="E39" s="480">
        <v>33</v>
      </c>
      <c r="F39" s="480">
        <v>16</v>
      </c>
      <c r="G39" s="782">
        <f t="shared" si="3"/>
        <v>24.5</v>
      </c>
      <c r="H39" s="480">
        <v>1</v>
      </c>
      <c r="I39" s="196">
        <v>5</v>
      </c>
      <c r="J39" s="790">
        <v>14</v>
      </c>
      <c r="K39" s="39"/>
      <c r="L39" s="65"/>
    </row>
    <row r="40" ht="23.25" customHeight="1" spans="1:12">
      <c r="A40" s="65"/>
      <c r="B40" s="783" t="s">
        <v>92</v>
      </c>
      <c r="C40" s="480">
        <v>10</v>
      </c>
      <c r="D40" s="480">
        <v>10</v>
      </c>
      <c r="E40" s="480">
        <v>22</v>
      </c>
      <c r="F40" s="480">
        <v>20</v>
      </c>
      <c r="G40" s="782">
        <f t="shared" si="3"/>
        <v>21</v>
      </c>
      <c r="H40" s="480">
        <v>0</v>
      </c>
      <c r="I40" s="196">
        <v>1</v>
      </c>
      <c r="J40" s="790">
        <v>20</v>
      </c>
      <c r="K40" s="45"/>
      <c r="L40" s="65"/>
    </row>
    <row r="41" ht="23.25" customHeight="1" spans="1:12">
      <c r="A41" s="65"/>
      <c r="B41" s="775" t="s">
        <v>25</v>
      </c>
      <c r="C41" s="480">
        <v>12</v>
      </c>
      <c r="D41" s="480">
        <v>8</v>
      </c>
      <c r="E41" s="480">
        <v>28</v>
      </c>
      <c r="F41" s="480">
        <v>19</v>
      </c>
      <c r="G41" s="782">
        <f t="shared" si="3"/>
        <v>23.5</v>
      </c>
      <c r="H41" s="480">
        <v>3</v>
      </c>
      <c r="I41" s="196">
        <v>6</v>
      </c>
      <c r="J41" s="790">
        <v>15</v>
      </c>
      <c r="K41" s="45"/>
      <c r="L41" s="65"/>
    </row>
    <row r="42" ht="23.25" customHeight="1" spans="1:12">
      <c r="A42" s="65"/>
      <c r="B42" s="775" t="s">
        <v>98</v>
      </c>
      <c r="C42" s="480">
        <v>15</v>
      </c>
      <c r="D42" s="480">
        <v>14</v>
      </c>
      <c r="E42" s="480">
        <v>41</v>
      </c>
      <c r="F42" s="480">
        <v>27</v>
      </c>
      <c r="G42" s="782">
        <f t="shared" si="3"/>
        <v>34</v>
      </c>
      <c r="H42" s="480">
        <v>0</v>
      </c>
      <c r="I42" s="196">
        <v>14</v>
      </c>
      <c r="J42" s="790">
        <v>26</v>
      </c>
      <c r="K42" s="369"/>
      <c r="L42" s="65"/>
    </row>
    <row r="43" ht="23.25" customHeight="1" spans="1:12">
      <c r="A43" s="65"/>
      <c r="B43" s="775" t="s">
        <v>31</v>
      </c>
      <c r="C43" s="480">
        <v>22</v>
      </c>
      <c r="D43" s="480">
        <v>17</v>
      </c>
      <c r="E43" s="480">
        <v>48</v>
      </c>
      <c r="F43" s="480">
        <v>45</v>
      </c>
      <c r="G43" s="782">
        <f t="shared" si="3"/>
        <v>46.5</v>
      </c>
      <c r="H43" s="480">
        <v>2</v>
      </c>
      <c r="I43" s="196">
        <v>11</v>
      </c>
      <c r="J43" s="790">
        <v>36</v>
      </c>
      <c r="K43" s="369"/>
      <c r="L43" s="65"/>
    </row>
    <row r="44" ht="23.25" customHeight="1" spans="1:12">
      <c r="A44" s="65"/>
      <c r="B44" s="775" t="s">
        <v>21</v>
      </c>
      <c r="C44" s="480">
        <v>15</v>
      </c>
      <c r="D44" s="480">
        <v>11</v>
      </c>
      <c r="E44" s="480">
        <v>38</v>
      </c>
      <c r="F44" s="480">
        <v>29</v>
      </c>
      <c r="G44" s="782">
        <f t="shared" si="3"/>
        <v>33.5</v>
      </c>
      <c r="H44" s="480">
        <v>2</v>
      </c>
      <c r="I44" s="196">
        <v>11</v>
      </c>
      <c r="J44" s="790">
        <v>21</v>
      </c>
      <c r="K44" s="369"/>
      <c r="L44" s="65"/>
    </row>
    <row r="45" ht="23.25" customHeight="1" spans="1:12">
      <c r="A45" s="65"/>
      <c r="B45" s="775" t="s">
        <v>42</v>
      </c>
      <c r="C45" s="480">
        <v>20</v>
      </c>
      <c r="D45" s="480">
        <v>15</v>
      </c>
      <c r="E45" s="480">
        <v>46</v>
      </c>
      <c r="F45" s="480">
        <v>33</v>
      </c>
      <c r="G45" s="782">
        <f t="shared" si="3"/>
        <v>39.5</v>
      </c>
      <c r="H45" s="480">
        <v>0</v>
      </c>
      <c r="I45" s="196">
        <v>18</v>
      </c>
      <c r="J45" s="790">
        <v>20</v>
      </c>
      <c r="K45" s="369"/>
      <c r="L45" s="65"/>
    </row>
    <row r="46" ht="23.25" customHeight="1" spans="1:12">
      <c r="A46" s="65"/>
      <c r="B46" s="775" t="s">
        <v>66</v>
      </c>
      <c r="C46" s="480">
        <v>15</v>
      </c>
      <c r="D46" s="480">
        <v>0</v>
      </c>
      <c r="E46" s="480">
        <v>13</v>
      </c>
      <c r="F46" s="480">
        <v>10</v>
      </c>
      <c r="G46" s="782">
        <f t="shared" si="3"/>
        <v>11.5</v>
      </c>
      <c r="H46" s="480">
        <v>1</v>
      </c>
      <c r="I46" s="196">
        <v>2</v>
      </c>
      <c r="J46" s="790">
        <v>10</v>
      </c>
      <c r="K46" s="369"/>
      <c r="L46" s="65"/>
    </row>
    <row r="47" ht="23.25" customHeight="1" spans="1:12">
      <c r="A47" s="65"/>
      <c r="B47" s="775" t="s">
        <v>95</v>
      </c>
      <c r="C47" s="480">
        <v>24</v>
      </c>
      <c r="D47" s="480">
        <v>19</v>
      </c>
      <c r="E47" s="480">
        <v>49</v>
      </c>
      <c r="F47" s="480">
        <v>27</v>
      </c>
      <c r="G47" s="782">
        <f t="shared" si="3"/>
        <v>38</v>
      </c>
      <c r="H47" s="480">
        <v>4</v>
      </c>
      <c r="I47" s="196">
        <v>18</v>
      </c>
      <c r="J47" s="790">
        <v>22</v>
      </c>
      <c r="K47" s="369"/>
      <c r="L47" s="65"/>
    </row>
    <row r="48" ht="23.25" customHeight="1" spans="1:12">
      <c r="A48" s="65"/>
      <c r="B48" s="775" t="s">
        <v>70</v>
      </c>
      <c r="C48" s="480">
        <v>14</v>
      </c>
      <c r="D48" s="480">
        <v>10</v>
      </c>
      <c r="E48" s="480">
        <v>25</v>
      </c>
      <c r="F48" s="480">
        <v>19</v>
      </c>
      <c r="G48" s="782">
        <f t="shared" si="3"/>
        <v>22</v>
      </c>
      <c r="H48" s="480">
        <v>2</v>
      </c>
      <c r="I48" s="196">
        <v>6</v>
      </c>
      <c r="J48" s="790">
        <v>17</v>
      </c>
      <c r="K48" s="446"/>
      <c r="L48" s="65"/>
    </row>
    <row r="49" ht="23.25" customHeight="1" spans="1:12">
      <c r="A49" s="65"/>
      <c r="B49" s="775" t="s">
        <v>81</v>
      </c>
      <c r="C49" s="480">
        <v>15</v>
      </c>
      <c r="D49" s="480">
        <v>13</v>
      </c>
      <c r="E49" s="480">
        <v>37</v>
      </c>
      <c r="F49" s="480">
        <v>30</v>
      </c>
      <c r="G49" s="782">
        <f t="shared" si="3"/>
        <v>33.5</v>
      </c>
      <c r="H49" s="480">
        <v>0</v>
      </c>
      <c r="I49" s="196">
        <v>14</v>
      </c>
      <c r="J49" s="790">
        <v>22</v>
      </c>
      <c r="K49" s="162"/>
      <c r="L49" s="65"/>
    </row>
    <row r="50" ht="23.25" customHeight="1" spans="1:12">
      <c r="A50" s="65"/>
      <c r="B50" s="775" t="s">
        <v>46</v>
      </c>
      <c r="C50" s="784">
        <v>20</v>
      </c>
      <c r="D50" s="784">
        <v>12</v>
      </c>
      <c r="E50" s="784">
        <v>42</v>
      </c>
      <c r="F50" s="784">
        <v>27</v>
      </c>
      <c r="G50" s="785">
        <f t="shared" si="3"/>
        <v>34.5</v>
      </c>
      <c r="H50" s="784">
        <v>1</v>
      </c>
      <c r="I50" s="657">
        <v>15</v>
      </c>
      <c r="J50" s="791">
        <v>24</v>
      </c>
      <c r="K50" s="39"/>
      <c r="L50" s="65"/>
    </row>
    <row r="51" ht="23.25" customHeight="1" spans="1:12">
      <c r="A51" s="65"/>
      <c r="B51" s="771" t="s">
        <v>202</v>
      </c>
      <c r="C51" s="213">
        <f t="shared" ref="C51:F51" si="4">SUM(C28:C50)</f>
        <v>397</v>
      </c>
      <c r="D51" s="213">
        <f t="shared" si="4"/>
        <v>288</v>
      </c>
      <c r="E51" s="213">
        <f t="shared" si="4"/>
        <v>815</v>
      </c>
      <c r="F51" s="213">
        <f t="shared" si="4"/>
        <v>619</v>
      </c>
      <c r="G51" s="213">
        <f t="shared" si="3"/>
        <v>717</v>
      </c>
      <c r="H51" s="213">
        <f t="shared" ref="H51:J51" si="5">SUM(H28:H50)</f>
        <v>31</v>
      </c>
      <c r="I51" s="795">
        <f t="shared" si="5"/>
        <v>208</v>
      </c>
      <c r="J51" s="282">
        <f t="shared" si="5"/>
        <v>530</v>
      </c>
      <c r="K51" s="39"/>
      <c r="L51" s="65"/>
    </row>
    <row r="52" ht="23.25" customHeight="1" spans="1:12">
      <c r="A52" s="65"/>
      <c r="B52" s="786" t="s">
        <v>203</v>
      </c>
      <c r="C52" s="485">
        <f t="shared" ref="C52:F52" si="6">C26+C51</f>
        <v>513</v>
      </c>
      <c r="D52" s="485">
        <f t="shared" si="6"/>
        <v>388</v>
      </c>
      <c r="E52" s="787">
        <f t="shared" si="6"/>
        <v>1202</v>
      </c>
      <c r="F52" s="787">
        <f t="shared" si="6"/>
        <v>957</v>
      </c>
      <c r="G52" s="787">
        <f t="shared" si="3"/>
        <v>1079.5</v>
      </c>
      <c r="H52" s="485">
        <f t="shared" ref="H52:J52" si="7">H26+H51</f>
        <v>38</v>
      </c>
      <c r="I52" s="525">
        <f t="shared" si="7"/>
        <v>258</v>
      </c>
      <c r="J52" s="796">
        <f t="shared" si="7"/>
        <v>850</v>
      </c>
      <c r="K52" s="45"/>
      <c r="L52" s="65"/>
    </row>
    <row r="53" ht="23.25" customHeight="1" spans="1:12">
      <c r="A53" s="65"/>
      <c r="B53" s="35" t="s">
        <v>7</v>
      </c>
      <c r="C53" s="68"/>
      <c r="D53" s="68"/>
      <c r="E53" s="68"/>
      <c r="F53" s="68"/>
      <c r="G53" s="68"/>
      <c r="H53" s="68"/>
      <c r="I53" s="68"/>
      <c r="J53" s="68"/>
      <c r="K53" s="45"/>
      <c r="L53" s="65"/>
    </row>
    <row r="54" ht="23.25" customHeight="1" spans="1:12">
      <c r="A54" s="65"/>
      <c r="B54" s="67" t="s">
        <v>204</v>
      </c>
      <c r="C54" s="68"/>
      <c r="D54" s="68"/>
      <c r="E54" s="68"/>
      <c r="F54" s="68"/>
      <c r="G54" s="68"/>
      <c r="H54" s="68"/>
      <c r="I54" s="68"/>
      <c r="J54" s="68"/>
      <c r="K54" s="369"/>
      <c r="L54" s="65"/>
    </row>
    <row r="55" customHeight="1" spans="1:12">
      <c r="A55" s="65"/>
      <c r="B55" s="760" t="s">
        <v>120</v>
      </c>
      <c r="C55" s="82"/>
      <c r="D55" s="82"/>
      <c r="E55" s="82"/>
      <c r="F55" s="82"/>
      <c r="G55" s="82"/>
      <c r="H55" s="82"/>
      <c r="I55" s="171"/>
      <c r="J55" s="171"/>
      <c r="K55" s="369"/>
      <c r="L55" s="65"/>
    </row>
    <row r="56" customHeight="1" spans="1:12">
      <c r="A56" s="65"/>
      <c r="B56" s="435" t="s">
        <v>205</v>
      </c>
      <c r="C56" s="82"/>
      <c r="D56" s="82"/>
      <c r="E56" s="82"/>
      <c r="F56" s="82"/>
      <c r="G56" s="82"/>
      <c r="H56" s="82"/>
      <c r="I56" s="176"/>
      <c r="J56" s="176"/>
      <c r="K56" s="369"/>
      <c r="L56" s="65"/>
    </row>
    <row r="57" customHeight="1" spans="1:12">
      <c r="A57" s="65"/>
      <c r="B57" s="435" t="s">
        <v>206</v>
      </c>
      <c r="C57" s="82"/>
      <c r="D57" s="82"/>
      <c r="E57" s="82"/>
      <c r="F57" s="82"/>
      <c r="G57" s="82"/>
      <c r="H57" s="82"/>
      <c r="I57" s="176"/>
      <c r="J57" s="176"/>
      <c r="K57" s="369"/>
      <c r="L57" s="65"/>
    </row>
    <row r="58" customHeight="1" spans="1:12">
      <c r="A58" s="65"/>
      <c r="B58" s="496" t="s">
        <v>123</v>
      </c>
      <c r="C58" s="82"/>
      <c r="D58" s="82"/>
      <c r="E58" s="82"/>
      <c r="F58" s="82"/>
      <c r="G58" s="82"/>
      <c r="H58" s="82"/>
      <c r="I58" s="176"/>
      <c r="J58" s="176"/>
      <c r="K58" s="369"/>
      <c r="L58" s="65"/>
    </row>
    <row r="59" ht="23.25" customHeight="1" spans="1:12">
      <c r="A59" s="65"/>
      <c r="B59" s="435" t="s">
        <v>207</v>
      </c>
      <c r="C59" s="82"/>
      <c r="D59" s="82"/>
      <c r="E59" s="82"/>
      <c r="F59" s="82"/>
      <c r="G59" s="82"/>
      <c r="H59" s="82"/>
      <c r="I59" s="176"/>
      <c r="J59" s="176"/>
      <c r="K59" s="369"/>
      <c r="L59" s="65"/>
    </row>
    <row r="60" ht="23.25" customHeight="1" spans="1:12">
      <c r="A60" s="65"/>
      <c r="B60" s="435"/>
      <c r="C60" s="82"/>
      <c r="D60" s="82"/>
      <c r="E60" s="82"/>
      <c r="F60" s="82"/>
      <c r="G60" s="82"/>
      <c r="H60" s="82"/>
      <c r="I60" s="171"/>
      <c r="J60" s="171"/>
      <c r="K60" s="369"/>
      <c r="L60" s="65"/>
    </row>
    <row r="61" ht="23.25" customHeight="1" spans="2:12">
      <c r="B61" s="340"/>
      <c r="C61" s="682"/>
      <c r="D61" s="682"/>
      <c r="E61" s="682"/>
      <c r="F61" s="682"/>
      <c r="G61" s="682"/>
      <c r="H61" s="682"/>
      <c r="I61" s="645"/>
      <c r="J61" s="645"/>
      <c r="K61" s="446"/>
      <c r="L61" s="65"/>
    </row>
    <row r="62" ht="23.25" customHeight="1" spans="2:12">
      <c r="B62" s="35"/>
      <c r="C62" s="162"/>
      <c r="D62" s="162"/>
      <c r="E62" s="162"/>
      <c r="F62" s="162"/>
      <c r="G62" s="162"/>
      <c r="H62" s="162"/>
      <c r="I62" s="162"/>
      <c r="J62" s="162"/>
      <c r="K62" s="162"/>
      <c r="L62" s="65"/>
    </row>
    <row r="63" ht="23.25" customHeight="1" spans="2:12">
      <c r="B63" s="683"/>
      <c r="C63" s="162"/>
      <c r="D63" s="162"/>
      <c r="E63" s="162"/>
      <c r="F63" s="162"/>
      <c r="G63" s="162"/>
      <c r="H63" s="162"/>
      <c r="I63" s="162"/>
      <c r="J63" s="162"/>
      <c r="K63" s="162"/>
      <c r="L63" s="65"/>
    </row>
    <row r="64" ht="23.25" customHeight="1" spans="2:12"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65"/>
    </row>
    <row r="65" ht="23.25" customHeight="1" spans="2:12">
      <c r="B65" s="327"/>
      <c r="C65" s="497"/>
      <c r="D65" s="802"/>
      <c r="E65" s="365"/>
      <c r="F65" s="365"/>
      <c r="G65" s="803"/>
      <c r="H65" s="45"/>
      <c r="I65" s="394"/>
      <c r="J65" s="394"/>
      <c r="K65" s="45"/>
      <c r="L65" s="65"/>
    </row>
    <row r="66" ht="23.25" customHeight="1" spans="2:12">
      <c r="B66" s="782"/>
      <c r="C66" s="524"/>
      <c r="D66" s="524"/>
      <c r="E66" s="524"/>
      <c r="F66" s="524"/>
      <c r="G66" s="524"/>
      <c r="H66" s="524"/>
      <c r="I66" s="406"/>
      <c r="J66" s="406"/>
      <c r="K66" s="45"/>
      <c r="L66" s="65"/>
    </row>
    <row r="67" ht="23.25" customHeight="1" spans="2:12">
      <c r="B67" s="435"/>
      <c r="C67" s="82"/>
      <c r="D67" s="82"/>
      <c r="E67" s="82"/>
      <c r="F67" s="82"/>
      <c r="G67" s="82"/>
      <c r="H67" s="82"/>
      <c r="I67" s="176"/>
      <c r="J67" s="176"/>
      <c r="K67" s="369"/>
      <c r="L67" s="65"/>
    </row>
    <row r="68" ht="23.25" customHeight="1" spans="2:12">
      <c r="B68" s="435"/>
      <c r="C68" s="82"/>
      <c r="D68" s="82"/>
      <c r="E68" s="82"/>
      <c r="F68" s="82"/>
      <c r="G68" s="82"/>
      <c r="H68" s="82"/>
      <c r="I68" s="176"/>
      <c r="J68" s="176"/>
      <c r="K68" s="369"/>
      <c r="L68" s="65"/>
    </row>
    <row r="69" ht="23.25" customHeight="1" spans="2:12">
      <c r="B69" s="435"/>
      <c r="C69" s="82"/>
      <c r="D69" s="82"/>
      <c r="E69" s="82"/>
      <c r="F69" s="82"/>
      <c r="G69" s="82"/>
      <c r="H69" s="82"/>
      <c r="I69" s="176"/>
      <c r="J69" s="171"/>
      <c r="K69" s="369"/>
      <c r="L69" s="65"/>
    </row>
    <row r="70" ht="23.25" customHeight="1" spans="2:12">
      <c r="B70" s="455"/>
      <c r="C70" s="83"/>
      <c r="D70" s="83"/>
      <c r="E70" s="83"/>
      <c r="F70" s="83"/>
      <c r="G70" s="83"/>
      <c r="H70" s="83"/>
      <c r="I70" s="109"/>
      <c r="J70" s="109"/>
      <c r="K70" s="447"/>
      <c r="L70" s="65"/>
    </row>
    <row r="71" ht="23.25" customHeight="1" spans="2:12">
      <c r="B71" s="455"/>
      <c r="C71" s="83"/>
      <c r="D71" s="83"/>
      <c r="E71" s="83"/>
      <c r="F71" s="83"/>
      <c r="G71" s="83"/>
      <c r="H71" s="83"/>
      <c r="I71" s="109"/>
      <c r="J71" s="109"/>
      <c r="K71" s="447"/>
      <c r="L71" s="65"/>
    </row>
    <row r="72" ht="23.25" customHeight="1" spans="2:12">
      <c r="B72" s="455"/>
      <c r="C72" s="83"/>
      <c r="D72" s="83"/>
      <c r="E72" s="83"/>
      <c r="F72" s="83"/>
      <c r="G72" s="83"/>
      <c r="H72" s="83"/>
      <c r="I72" s="109"/>
      <c r="J72" s="204"/>
      <c r="K72" s="447"/>
      <c r="L72" s="65"/>
    </row>
    <row r="73" ht="23.25" customHeight="1" spans="2:12">
      <c r="B73" s="455"/>
      <c r="C73" s="83"/>
      <c r="D73" s="83"/>
      <c r="E73" s="83"/>
      <c r="F73" s="83"/>
      <c r="G73" s="83"/>
      <c r="H73" s="83"/>
      <c r="I73" s="204"/>
      <c r="J73" s="204"/>
      <c r="K73" s="447"/>
      <c r="L73" s="65"/>
    </row>
    <row r="74" ht="23.25" customHeight="1" spans="2:12">
      <c r="B74" s="456"/>
      <c r="C74" s="457"/>
      <c r="D74" s="457"/>
      <c r="E74" s="457"/>
      <c r="F74" s="457"/>
      <c r="G74" s="457"/>
      <c r="H74" s="457"/>
      <c r="I74" s="671"/>
      <c r="J74" s="671"/>
      <c r="K74" s="459"/>
      <c r="L74" s="65"/>
    </row>
    <row r="75" ht="23.25" customHeight="1" spans="2:12">
      <c r="B75" s="343"/>
      <c r="C75" s="106"/>
      <c r="D75" s="106"/>
      <c r="E75" s="106"/>
      <c r="F75" s="106"/>
      <c r="G75" s="106"/>
      <c r="H75" s="106"/>
      <c r="I75" s="106"/>
      <c r="J75" s="106"/>
      <c r="K75" s="106"/>
      <c r="L75" s="65"/>
    </row>
    <row r="76" ht="23.25" customHeight="1" spans="2:12">
      <c r="B76" s="112"/>
      <c r="C76" s="106"/>
      <c r="D76" s="106"/>
      <c r="E76" s="106"/>
      <c r="F76" s="106"/>
      <c r="G76" s="106"/>
      <c r="H76" s="106"/>
      <c r="I76" s="106"/>
      <c r="J76" s="106"/>
      <c r="K76" s="106"/>
      <c r="L76" s="65"/>
    </row>
    <row r="77" ht="23.25" customHeight="1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65"/>
    </row>
    <row r="78" ht="23.25" customHeight="1" spans="2:12">
      <c r="B78" s="329"/>
      <c r="C78" s="449"/>
      <c r="D78" s="450"/>
      <c r="E78" s="451"/>
      <c r="F78" s="451"/>
      <c r="G78" s="452"/>
      <c r="H78" s="73"/>
      <c r="I78" s="668"/>
      <c r="J78" s="668"/>
      <c r="K78" s="73"/>
      <c r="L78" s="65"/>
    </row>
    <row r="79" ht="23.25" customHeight="1" spans="2:12">
      <c r="B79" s="453"/>
      <c r="C79" s="454"/>
      <c r="D79" s="454"/>
      <c r="E79" s="454"/>
      <c r="F79" s="454"/>
      <c r="G79" s="454"/>
      <c r="H79" s="454"/>
      <c r="I79" s="670"/>
      <c r="J79" s="670"/>
      <c r="K79" s="73"/>
      <c r="L79" s="65"/>
    </row>
    <row r="80" ht="23.25" customHeight="1" spans="2:12">
      <c r="B80" s="455"/>
      <c r="C80" s="83"/>
      <c r="D80" s="83"/>
      <c r="E80" s="83"/>
      <c r="F80" s="83"/>
      <c r="G80" s="83"/>
      <c r="H80" s="83"/>
      <c r="I80" s="109"/>
      <c r="J80" s="109"/>
      <c r="K80" s="447"/>
      <c r="L80" s="65"/>
    </row>
    <row r="81" ht="23.25" customHeight="1" spans="2:12">
      <c r="B81" s="455"/>
      <c r="C81" s="83"/>
      <c r="D81" s="83"/>
      <c r="E81" s="83"/>
      <c r="F81" s="83"/>
      <c r="G81" s="83"/>
      <c r="H81" s="83"/>
      <c r="I81" s="109"/>
      <c r="J81" s="109"/>
      <c r="K81" s="447"/>
      <c r="L81" s="65"/>
    </row>
    <row r="82" ht="23.25" customHeight="1" spans="2:12">
      <c r="B82" s="455"/>
      <c r="C82" s="83"/>
      <c r="D82" s="83"/>
      <c r="E82" s="83"/>
      <c r="F82" s="83"/>
      <c r="G82" s="83"/>
      <c r="H82" s="83"/>
      <c r="I82" s="109"/>
      <c r="J82" s="109"/>
      <c r="K82" s="447"/>
      <c r="L82" s="65"/>
    </row>
    <row r="83" ht="23.25" customHeight="1" spans="2:12">
      <c r="B83" s="455"/>
      <c r="C83" s="83"/>
      <c r="D83" s="83"/>
      <c r="E83" s="83"/>
      <c r="F83" s="83"/>
      <c r="G83" s="83"/>
      <c r="H83" s="83"/>
      <c r="I83" s="109"/>
      <c r="J83" s="109"/>
      <c r="K83" s="447"/>
      <c r="L83" s="65"/>
    </row>
    <row r="84" ht="23.25" customHeight="1" spans="2:12">
      <c r="B84" s="455"/>
      <c r="C84" s="83"/>
      <c r="D84" s="83"/>
      <c r="E84" s="83"/>
      <c r="F84" s="83"/>
      <c r="G84" s="83"/>
      <c r="H84" s="83"/>
      <c r="I84" s="109"/>
      <c r="J84" s="109"/>
      <c r="K84" s="447"/>
      <c r="L84" s="65"/>
    </row>
    <row r="85" ht="23.25" customHeight="1" spans="2:12">
      <c r="B85" s="455"/>
      <c r="C85" s="83"/>
      <c r="D85" s="83"/>
      <c r="E85" s="83"/>
      <c r="F85" s="83"/>
      <c r="G85" s="83"/>
      <c r="H85" s="83"/>
      <c r="I85" s="109"/>
      <c r="J85" s="109"/>
      <c r="K85" s="447"/>
      <c r="L85" s="65"/>
    </row>
    <row r="86" ht="23.25" customHeight="1" spans="2:12">
      <c r="B86" s="456"/>
      <c r="C86" s="457"/>
      <c r="D86" s="457"/>
      <c r="E86" s="457"/>
      <c r="F86" s="457"/>
      <c r="G86" s="457"/>
      <c r="H86" s="457"/>
      <c r="I86" s="671"/>
      <c r="J86" s="671"/>
      <c r="K86" s="459"/>
      <c r="L86" s="65"/>
    </row>
    <row r="87" ht="23.25" customHeight="1" spans="2:12">
      <c r="B87" s="343"/>
      <c r="C87" s="106"/>
      <c r="D87" s="106"/>
      <c r="E87" s="106"/>
      <c r="F87" s="106"/>
      <c r="G87" s="106"/>
      <c r="H87" s="106"/>
      <c r="I87" s="106"/>
      <c r="J87" s="106"/>
      <c r="K87" s="106"/>
      <c r="L87" s="65"/>
    </row>
    <row r="88" ht="23.25" customHeight="1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65"/>
    </row>
    <row r="89" ht="23.25" customHeight="1" spans="2:12">
      <c r="B89" s="329"/>
      <c r="C89" s="458"/>
      <c r="D89" s="458"/>
      <c r="E89" s="458"/>
      <c r="F89" s="458"/>
      <c r="G89" s="458"/>
      <c r="H89" s="458"/>
      <c r="I89" s="181"/>
      <c r="J89" s="181"/>
      <c r="K89" s="458"/>
      <c r="L89" s="65"/>
    </row>
    <row r="90" ht="23.25" customHeight="1" spans="2:12">
      <c r="B90" s="453"/>
      <c r="C90" s="454"/>
      <c r="D90" s="454"/>
      <c r="E90" s="454"/>
      <c r="F90" s="454"/>
      <c r="G90" s="454"/>
      <c r="H90" s="454"/>
      <c r="I90" s="670"/>
      <c r="J90" s="670"/>
      <c r="K90" s="73"/>
      <c r="L90" s="65"/>
    </row>
    <row r="91" ht="23.25" customHeight="1" spans="2:12">
      <c r="B91" s="455"/>
      <c r="C91" s="83"/>
      <c r="D91" s="83"/>
      <c r="E91" s="83"/>
      <c r="F91" s="83"/>
      <c r="G91" s="83"/>
      <c r="H91" s="83"/>
      <c r="I91" s="204"/>
      <c r="J91" s="204"/>
      <c r="K91" s="447"/>
      <c r="L91" s="65"/>
    </row>
    <row r="92" ht="23.25" customHeight="1" spans="2:12">
      <c r="B92" s="455"/>
      <c r="C92" s="83"/>
      <c r="D92" s="83"/>
      <c r="E92" s="83"/>
      <c r="F92" s="83"/>
      <c r="G92" s="83"/>
      <c r="H92" s="83"/>
      <c r="I92" s="204"/>
      <c r="J92" s="204"/>
      <c r="K92" s="447"/>
      <c r="L92" s="65"/>
    </row>
    <row r="93" ht="23.25" customHeight="1" spans="2:12">
      <c r="B93" s="456"/>
      <c r="C93" s="457"/>
      <c r="D93" s="457"/>
      <c r="E93" s="457"/>
      <c r="F93" s="457"/>
      <c r="G93" s="457"/>
      <c r="H93" s="457"/>
      <c r="I93" s="671"/>
      <c r="J93" s="671"/>
      <c r="K93" s="447"/>
      <c r="L93" s="65"/>
    </row>
    <row r="94" ht="23.25" customHeight="1" spans="2:12">
      <c r="B94" s="343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81"/>
      <c r="J102" s="181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81"/>
      <c r="J103" s="181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81"/>
      <c r="J104" s="181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81"/>
      <c r="J105" s="181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81"/>
      <c r="J106" s="181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81"/>
      <c r="J107" s="181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81"/>
      <c r="J108" s="181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81"/>
      <c r="J109" s="181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65"/>
    </row>
    <row r="120" ht="23.25" customHeight="1" spans="2:1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65"/>
    </row>
    <row r="121" ht="23.25" customHeight="1" spans="2:1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65"/>
    </row>
    <row r="122" ht="23.25" customHeight="1" spans="2:1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65"/>
    </row>
    <row r="123" ht="23.25" customHeight="1" spans="2:1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65"/>
    </row>
    <row r="124" ht="23.25" customHeight="1" spans="2:1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65"/>
    </row>
    <row r="125" ht="23.25" customHeight="1" spans="2:1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65"/>
    </row>
    <row r="126" ht="23.25" customHeight="1" spans="2:1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 spans="2:1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ht="23.25" customHeight="1" spans="2:1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ht="23.25" customHeight="1" spans="2:1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M236"/>
  <sheetViews>
    <sheetView showGridLines="0" zoomScale="85" zoomScaleNormal="85" workbookViewId="0">
      <selection activeCell="A1" sqref="A1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5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 spans="10:10">
      <c r="J11" s="138"/>
    </row>
    <row r="12" ht="23.25" customHeight="1" spans="2:12">
      <c r="B12" s="769" t="s">
        <v>212</v>
      </c>
      <c r="C12" s="68"/>
      <c r="D12" s="68"/>
      <c r="E12" s="68"/>
      <c r="F12" s="68"/>
      <c r="G12" s="68"/>
      <c r="H12" s="68"/>
      <c r="I12" s="68"/>
      <c r="J12" s="89"/>
      <c r="K12" s="45"/>
      <c r="L12" s="65"/>
    </row>
    <row r="13" ht="50.1" customHeight="1" spans="2:12">
      <c r="B13" s="770" t="s">
        <v>190</v>
      </c>
      <c r="C13" s="366" t="s">
        <v>191</v>
      </c>
      <c r="D13" s="366" t="s">
        <v>192</v>
      </c>
      <c r="E13" s="366" t="s">
        <v>193</v>
      </c>
      <c r="F13" s="366" t="s">
        <v>194</v>
      </c>
      <c r="G13" s="366" t="s">
        <v>195</v>
      </c>
      <c r="H13" s="366" t="s">
        <v>196</v>
      </c>
      <c r="I13" s="366" t="s">
        <v>197</v>
      </c>
      <c r="J13" s="367" t="s">
        <v>198</v>
      </c>
      <c r="K13" s="45"/>
      <c r="L13" s="65"/>
    </row>
    <row r="14" ht="23.25" customHeight="1" spans="2:12">
      <c r="B14" s="771" t="s">
        <v>4</v>
      </c>
      <c r="C14" s="772"/>
      <c r="D14" s="772"/>
      <c r="E14" s="772"/>
      <c r="F14" s="772"/>
      <c r="G14" s="772"/>
      <c r="H14" s="772"/>
      <c r="I14" s="772"/>
      <c r="J14" s="788"/>
      <c r="K14" s="369"/>
      <c r="L14" s="65"/>
    </row>
    <row r="15" ht="23.25" customHeight="1" spans="2:12">
      <c r="B15" s="773" t="s">
        <v>54</v>
      </c>
      <c r="C15" s="750">
        <v>12</v>
      </c>
      <c r="D15" s="750">
        <v>13</v>
      </c>
      <c r="E15" s="750">
        <v>13</v>
      </c>
      <c r="F15" s="750">
        <v>12</v>
      </c>
      <c r="G15" s="774">
        <f>IF(ISERROR(AVERAGE(E15:F15)),"_",(AVERAGE(E15:F15)))</f>
        <v>12.5</v>
      </c>
      <c r="H15" s="750">
        <v>1</v>
      </c>
      <c r="I15" s="750">
        <v>0</v>
      </c>
      <c r="J15" s="789">
        <v>12</v>
      </c>
      <c r="K15" s="369"/>
      <c r="L15" s="65"/>
    </row>
    <row r="16" ht="23.25" customHeight="1" spans="2:12">
      <c r="B16" s="775" t="s">
        <v>16</v>
      </c>
      <c r="C16" s="480">
        <v>15</v>
      </c>
      <c r="D16" s="480">
        <v>14</v>
      </c>
      <c r="E16" s="480">
        <v>67</v>
      </c>
      <c r="F16" s="480">
        <v>53</v>
      </c>
      <c r="G16" s="196">
        <f>IF(ISERROR(AVERAGE(E16:F16)),"_",(AVERAGE(E16:F16)))</f>
        <v>60</v>
      </c>
      <c r="H16" s="480">
        <v>5</v>
      </c>
      <c r="I16" s="480">
        <v>15</v>
      </c>
      <c r="J16" s="790">
        <v>47</v>
      </c>
      <c r="K16" s="369"/>
      <c r="L16" s="65"/>
    </row>
    <row r="17" ht="23.25" customHeight="1" spans="2:12">
      <c r="B17" s="775" t="s">
        <v>78</v>
      </c>
      <c r="C17" s="480">
        <v>5</v>
      </c>
      <c r="D17" s="480">
        <v>2</v>
      </c>
      <c r="E17" s="480">
        <v>10</v>
      </c>
      <c r="F17" s="480">
        <v>10</v>
      </c>
      <c r="G17" s="196">
        <f t="shared" ref="G17:G26" si="0">IF(ISERROR(AVERAGE(E17:F17)),"_",(AVERAGE(E17:F17)))</f>
        <v>10</v>
      </c>
      <c r="H17" s="480">
        <v>0</v>
      </c>
      <c r="I17" s="480">
        <v>1</v>
      </c>
      <c r="J17" s="790">
        <v>9</v>
      </c>
      <c r="K17" s="369"/>
      <c r="L17" s="65"/>
    </row>
    <row r="18" ht="23.25" customHeight="1" spans="2:12">
      <c r="B18" s="775" t="s">
        <v>38</v>
      </c>
      <c r="C18" s="480">
        <v>10</v>
      </c>
      <c r="D18" s="480">
        <v>6</v>
      </c>
      <c r="E18" s="480">
        <v>38</v>
      </c>
      <c r="F18" s="480">
        <v>34</v>
      </c>
      <c r="G18" s="196">
        <f t="shared" si="0"/>
        <v>36</v>
      </c>
      <c r="H18" s="480">
        <v>0</v>
      </c>
      <c r="I18" s="480">
        <v>5</v>
      </c>
      <c r="J18" s="790">
        <v>33</v>
      </c>
      <c r="K18" s="369"/>
      <c r="L18" s="65"/>
    </row>
    <row r="19" ht="23.25" customHeight="1" spans="2:12">
      <c r="B19" s="775" t="s">
        <v>49</v>
      </c>
      <c r="C19" s="480">
        <v>12</v>
      </c>
      <c r="D19" s="480">
        <v>10</v>
      </c>
      <c r="E19" s="480">
        <v>39</v>
      </c>
      <c r="F19" s="480">
        <v>34</v>
      </c>
      <c r="G19" s="196">
        <f t="shared" si="0"/>
        <v>36.5</v>
      </c>
      <c r="H19" s="480">
        <v>2</v>
      </c>
      <c r="I19" s="480">
        <v>7</v>
      </c>
      <c r="J19" s="790">
        <v>30</v>
      </c>
      <c r="K19" s="369"/>
      <c r="L19" s="65"/>
    </row>
    <row r="20" ht="23.25" customHeight="1" spans="2:12">
      <c r="B20" s="775" t="s">
        <v>199</v>
      </c>
      <c r="C20" s="480">
        <v>13</v>
      </c>
      <c r="D20" s="480">
        <v>13</v>
      </c>
      <c r="E20" s="480">
        <v>39</v>
      </c>
      <c r="F20" s="480">
        <v>41</v>
      </c>
      <c r="G20" s="196">
        <f t="shared" si="0"/>
        <v>40</v>
      </c>
      <c r="H20" s="480">
        <v>0</v>
      </c>
      <c r="I20" s="480">
        <v>13</v>
      </c>
      <c r="J20" s="790">
        <v>39</v>
      </c>
      <c r="K20" s="369"/>
      <c r="L20" s="65"/>
    </row>
    <row r="21" ht="23.25" customHeight="1" spans="2:12">
      <c r="B21" s="775" t="s">
        <v>25</v>
      </c>
      <c r="C21" s="480">
        <v>5</v>
      </c>
      <c r="D21" s="480">
        <v>5</v>
      </c>
      <c r="E21" s="480">
        <v>43</v>
      </c>
      <c r="F21" s="480">
        <v>34</v>
      </c>
      <c r="G21" s="196">
        <f t="shared" si="0"/>
        <v>38.5</v>
      </c>
      <c r="H21" s="480">
        <v>1</v>
      </c>
      <c r="I21" s="480">
        <v>12</v>
      </c>
      <c r="J21" s="790">
        <v>30</v>
      </c>
      <c r="K21" s="369"/>
      <c r="L21" s="65"/>
    </row>
    <row r="22" ht="23.25" customHeight="1" spans="2:12">
      <c r="B22" s="775" t="s">
        <v>31</v>
      </c>
      <c r="C22" s="480">
        <v>15</v>
      </c>
      <c r="D22" s="480">
        <v>14</v>
      </c>
      <c r="E22" s="480">
        <v>50</v>
      </c>
      <c r="F22" s="480">
        <v>44</v>
      </c>
      <c r="G22" s="196">
        <f t="shared" si="0"/>
        <v>47</v>
      </c>
      <c r="H22" s="480">
        <v>0</v>
      </c>
      <c r="I22" s="480">
        <v>8</v>
      </c>
      <c r="J22" s="790">
        <v>42</v>
      </c>
      <c r="K22" s="162"/>
      <c r="L22" s="65"/>
    </row>
    <row r="23" ht="23.25" customHeight="1" spans="1:12">
      <c r="A23" s="65"/>
      <c r="B23" s="775" t="s">
        <v>21</v>
      </c>
      <c r="C23" s="480">
        <v>10</v>
      </c>
      <c r="D23" s="480">
        <v>8</v>
      </c>
      <c r="E23" s="480">
        <v>42</v>
      </c>
      <c r="F23" s="480">
        <v>39</v>
      </c>
      <c r="G23" s="196">
        <f t="shared" si="0"/>
        <v>40.5</v>
      </c>
      <c r="H23" s="480">
        <v>0</v>
      </c>
      <c r="I23" s="480">
        <v>5</v>
      </c>
      <c r="J23" s="790">
        <v>37</v>
      </c>
      <c r="K23" s="30"/>
      <c r="L23" s="65"/>
    </row>
    <row r="24" ht="23.25" customHeight="1" spans="1:12">
      <c r="A24" s="65"/>
      <c r="B24" s="775" t="s">
        <v>70</v>
      </c>
      <c r="C24" s="480">
        <v>7</v>
      </c>
      <c r="D24" s="480">
        <v>2</v>
      </c>
      <c r="E24" s="480">
        <v>7</v>
      </c>
      <c r="F24" s="480">
        <v>7</v>
      </c>
      <c r="G24" s="196">
        <f t="shared" si="0"/>
        <v>7</v>
      </c>
      <c r="H24" s="480">
        <v>2</v>
      </c>
      <c r="I24" s="480">
        <v>0</v>
      </c>
      <c r="J24" s="790">
        <v>5</v>
      </c>
      <c r="K24" s="30"/>
      <c r="L24" s="65"/>
    </row>
    <row r="25" ht="23.25" customHeight="1" spans="1:12">
      <c r="A25" s="65"/>
      <c r="B25" s="776" t="s">
        <v>46</v>
      </c>
      <c r="C25" s="480">
        <v>10</v>
      </c>
      <c r="D25" s="480">
        <v>8</v>
      </c>
      <c r="E25" s="480">
        <v>8</v>
      </c>
      <c r="F25" s="480">
        <v>7</v>
      </c>
      <c r="G25" s="196">
        <f t="shared" si="0"/>
        <v>7.5</v>
      </c>
      <c r="H25" s="480">
        <v>1</v>
      </c>
      <c r="I25" s="480">
        <v>0</v>
      </c>
      <c r="J25" s="791">
        <v>7</v>
      </c>
      <c r="K25" s="30"/>
      <c r="L25" s="65"/>
    </row>
    <row r="26" ht="23.25" customHeight="1" spans="1:12">
      <c r="A26" s="65"/>
      <c r="B26" s="771" t="s">
        <v>200</v>
      </c>
      <c r="C26" s="777">
        <f>SUM(C15:C25)</f>
        <v>114</v>
      </c>
      <c r="D26" s="777">
        <f>SUM(D15:D25)</f>
        <v>95</v>
      </c>
      <c r="E26" s="213">
        <f>SUM(E15:E25)</f>
        <v>356</v>
      </c>
      <c r="F26" s="777">
        <f>SUM(F15:F25)</f>
        <v>315</v>
      </c>
      <c r="G26" s="213">
        <f t="shared" si="0"/>
        <v>335.5</v>
      </c>
      <c r="H26" s="777">
        <f>SUM(H15:H25)</f>
        <v>12</v>
      </c>
      <c r="I26" s="777">
        <f>SUM(I15:I25)</f>
        <v>66</v>
      </c>
      <c r="J26" s="282">
        <f>SUM(J15:J25)</f>
        <v>291</v>
      </c>
      <c r="K26" s="45"/>
      <c r="L26" s="65"/>
    </row>
    <row r="27" ht="23.25" customHeight="1" spans="1:12">
      <c r="A27" s="65"/>
      <c r="B27" s="771" t="s">
        <v>3</v>
      </c>
      <c r="C27" s="778"/>
      <c r="D27" s="778"/>
      <c r="E27" s="779"/>
      <c r="F27" s="778"/>
      <c r="G27" s="779"/>
      <c r="H27" s="778"/>
      <c r="I27" s="778"/>
      <c r="J27" s="792"/>
      <c r="K27" s="45"/>
      <c r="L27" s="65"/>
    </row>
    <row r="28" ht="23.25" customHeight="1" spans="1:12">
      <c r="A28" s="65"/>
      <c r="B28" s="775" t="s">
        <v>201</v>
      </c>
      <c r="C28" s="780">
        <v>22</v>
      </c>
      <c r="D28" s="780">
        <v>23</v>
      </c>
      <c r="E28" s="780">
        <v>11</v>
      </c>
      <c r="F28" s="780">
        <v>31</v>
      </c>
      <c r="G28" s="781">
        <f t="shared" ref="G28:G52" si="1">IF(ISERROR(AVERAGE(E28:F28)),"_",(AVERAGE(E28:F28)))</f>
        <v>21</v>
      </c>
      <c r="H28" s="780">
        <v>1</v>
      </c>
      <c r="I28" s="793">
        <v>11</v>
      </c>
      <c r="J28" s="794">
        <v>22</v>
      </c>
      <c r="K28" s="369"/>
      <c r="L28" s="65"/>
    </row>
    <row r="29" ht="23.25" customHeight="1" spans="1:12">
      <c r="A29" s="65"/>
      <c r="B29" s="775" t="s">
        <v>54</v>
      </c>
      <c r="C29" s="480">
        <v>15</v>
      </c>
      <c r="D29" s="480">
        <v>15</v>
      </c>
      <c r="E29" s="480">
        <v>42</v>
      </c>
      <c r="F29" s="480">
        <v>32</v>
      </c>
      <c r="G29" s="782">
        <f t="shared" si="1"/>
        <v>37</v>
      </c>
      <c r="H29" s="480">
        <v>1</v>
      </c>
      <c r="I29" s="196">
        <v>13</v>
      </c>
      <c r="J29" s="790">
        <v>28</v>
      </c>
      <c r="K29" s="369"/>
      <c r="L29" s="65"/>
    </row>
    <row r="30" ht="23.25" customHeight="1" spans="1:12">
      <c r="A30" s="65"/>
      <c r="B30" s="775" t="s">
        <v>16</v>
      </c>
      <c r="C30" s="480">
        <v>20</v>
      </c>
      <c r="D30" s="480">
        <v>19</v>
      </c>
      <c r="E30" s="480">
        <v>51</v>
      </c>
      <c r="F30" s="480">
        <v>35</v>
      </c>
      <c r="G30" s="782">
        <f t="shared" si="1"/>
        <v>43</v>
      </c>
      <c r="H30" s="480">
        <v>3</v>
      </c>
      <c r="I30" s="196">
        <v>18</v>
      </c>
      <c r="J30" s="790">
        <v>30</v>
      </c>
      <c r="K30" s="369"/>
      <c r="L30" s="65"/>
    </row>
    <row r="31" ht="23.25" customHeight="1" spans="1:12">
      <c r="A31" s="65"/>
      <c r="B31" s="775" t="s">
        <v>108</v>
      </c>
      <c r="C31" s="480">
        <v>12</v>
      </c>
      <c r="D31" s="480">
        <v>11</v>
      </c>
      <c r="E31" s="480">
        <v>11</v>
      </c>
      <c r="F31" s="480">
        <v>11</v>
      </c>
      <c r="G31" s="782">
        <f t="shared" si="1"/>
        <v>11</v>
      </c>
      <c r="H31" s="480">
        <v>0</v>
      </c>
      <c r="I31" s="196">
        <v>0</v>
      </c>
      <c r="J31" s="790">
        <v>11</v>
      </c>
      <c r="K31" s="369"/>
      <c r="L31" s="65"/>
    </row>
    <row r="32" ht="23.25" customHeight="1" spans="1:12">
      <c r="A32" s="65"/>
      <c r="B32" s="775" t="s">
        <v>58</v>
      </c>
      <c r="C32" s="480">
        <v>15</v>
      </c>
      <c r="D32" s="480">
        <v>12</v>
      </c>
      <c r="E32" s="480">
        <v>35</v>
      </c>
      <c r="F32" s="480">
        <v>25</v>
      </c>
      <c r="G32" s="782">
        <f t="shared" si="1"/>
        <v>30</v>
      </c>
      <c r="H32" s="480">
        <v>4</v>
      </c>
      <c r="I32" s="196">
        <v>11</v>
      </c>
      <c r="J32" s="790">
        <v>20</v>
      </c>
      <c r="K32" s="369"/>
      <c r="L32" s="65"/>
    </row>
    <row r="33" ht="23.25" customHeight="1" spans="1:12">
      <c r="A33" s="65"/>
      <c r="B33" s="775" t="s">
        <v>61</v>
      </c>
      <c r="C33" s="480">
        <v>14</v>
      </c>
      <c r="D33" s="480">
        <v>8</v>
      </c>
      <c r="E33" s="480">
        <v>31</v>
      </c>
      <c r="F33" s="480">
        <v>23</v>
      </c>
      <c r="G33" s="782">
        <f t="shared" si="1"/>
        <v>27</v>
      </c>
      <c r="H33" s="480">
        <v>0</v>
      </c>
      <c r="I33" s="196">
        <v>12</v>
      </c>
      <c r="J33" s="790">
        <v>19</v>
      </c>
      <c r="K33" s="369"/>
      <c r="L33" s="65"/>
    </row>
    <row r="34" ht="23.25" customHeight="1" spans="1:12">
      <c r="A34" s="65"/>
      <c r="B34" s="775" t="s">
        <v>38</v>
      </c>
      <c r="C34" s="480">
        <v>15</v>
      </c>
      <c r="D34" s="480">
        <v>11</v>
      </c>
      <c r="E34" s="480">
        <v>40</v>
      </c>
      <c r="F34" s="480">
        <v>27</v>
      </c>
      <c r="G34" s="782">
        <f t="shared" si="1"/>
        <v>33.5</v>
      </c>
      <c r="H34" s="480">
        <v>1</v>
      </c>
      <c r="I34" s="196">
        <v>13</v>
      </c>
      <c r="J34" s="790">
        <v>26</v>
      </c>
      <c r="K34" s="369"/>
      <c r="L34" s="65"/>
    </row>
    <row r="35" ht="23.25" customHeight="1" spans="1:12">
      <c r="A35" s="65"/>
      <c r="B35" s="775" t="s">
        <v>102</v>
      </c>
      <c r="C35" s="480">
        <v>12</v>
      </c>
      <c r="D35" s="480">
        <v>11</v>
      </c>
      <c r="E35" s="480">
        <v>38</v>
      </c>
      <c r="F35" s="480">
        <v>24</v>
      </c>
      <c r="G35" s="782">
        <f t="shared" si="1"/>
        <v>31</v>
      </c>
      <c r="H35" s="480">
        <v>2</v>
      </c>
      <c r="I35" s="196">
        <v>18</v>
      </c>
      <c r="J35" s="790">
        <v>18</v>
      </c>
      <c r="K35" s="369"/>
      <c r="L35" s="65"/>
    </row>
    <row r="36" ht="23.25" customHeight="1" spans="1:12">
      <c r="A36" s="65"/>
      <c r="B36" s="775" t="s">
        <v>49</v>
      </c>
      <c r="C36" s="480">
        <v>20</v>
      </c>
      <c r="D36" s="480">
        <v>20</v>
      </c>
      <c r="E36" s="480">
        <v>51</v>
      </c>
      <c r="F36" s="480">
        <v>42</v>
      </c>
      <c r="G36" s="782">
        <f t="shared" si="1"/>
        <v>46.5</v>
      </c>
      <c r="H36" s="480">
        <v>5</v>
      </c>
      <c r="I36" s="196">
        <v>12</v>
      </c>
      <c r="J36" s="790">
        <v>34</v>
      </c>
      <c r="K36" s="162"/>
      <c r="L36" s="65"/>
    </row>
    <row r="37" ht="23.25" customHeight="1" spans="1:12">
      <c r="A37" s="65"/>
      <c r="B37" s="775" t="s">
        <v>34</v>
      </c>
      <c r="C37" s="480">
        <v>29</v>
      </c>
      <c r="D37" s="480">
        <v>24</v>
      </c>
      <c r="E37" s="480">
        <v>64</v>
      </c>
      <c r="F37" s="480">
        <v>43</v>
      </c>
      <c r="G37" s="782">
        <f t="shared" si="1"/>
        <v>53.5</v>
      </c>
      <c r="H37" s="480">
        <v>1</v>
      </c>
      <c r="I37" s="196">
        <v>23</v>
      </c>
      <c r="J37" s="790">
        <v>40</v>
      </c>
      <c r="K37" s="162"/>
      <c r="L37" s="65"/>
    </row>
    <row r="38" ht="23.25" customHeight="1" spans="1:12">
      <c r="A38" s="65"/>
      <c r="B38" s="775" t="s">
        <v>112</v>
      </c>
      <c r="C38" s="480">
        <v>18</v>
      </c>
      <c r="D38" s="480">
        <v>18</v>
      </c>
      <c r="E38" s="480">
        <v>18</v>
      </c>
      <c r="F38" s="480">
        <v>18</v>
      </c>
      <c r="G38" s="782">
        <f t="shared" si="1"/>
        <v>18</v>
      </c>
      <c r="H38" s="480">
        <v>0</v>
      </c>
      <c r="I38" s="196">
        <v>0</v>
      </c>
      <c r="J38" s="790">
        <v>18</v>
      </c>
      <c r="K38" s="162"/>
      <c r="L38" s="65"/>
    </row>
    <row r="39" ht="23.25" customHeight="1" spans="1:12">
      <c r="A39" s="65"/>
      <c r="B39" s="775" t="s">
        <v>73</v>
      </c>
      <c r="C39" s="480">
        <v>20</v>
      </c>
      <c r="D39" s="480">
        <v>11</v>
      </c>
      <c r="E39" s="480">
        <v>41</v>
      </c>
      <c r="F39" s="480">
        <v>36</v>
      </c>
      <c r="G39" s="782">
        <f t="shared" si="1"/>
        <v>38.5</v>
      </c>
      <c r="H39" s="480">
        <v>4</v>
      </c>
      <c r="I39" s="196">
        <v>6</v>
      </c>
      <c r="J39" s="790">
        <v>31</v>
      </c>
      <c r="K39" s="39"/>
      <c r="L39" s="65"/>
    </row>
    <row r="40" ht="23.25" customHeight="1" spans="1:12">
      <c r="A40" s="65"/>
      <c r="B40" s="783" t="s">
        <v>92</v>
      </c>
      <c r="C40" s="480">
        <v>10</v>
      </c>
      <c r="D40" s="480">
        <v>9</v>
      </c>
      <c r="E40" s="480">
        <v>22</v>
      </c>
      <c r="F40" s="480">
        <v>20</v>
      </c>
      <c r="G40" s="782">
        <f t="shared" si="1"/>
        <v>21</v>
      </c>
      <c r="H40" s="480">
        <v>2</v>
      </c>
      <c r="I40" s="196">
        <v>8</v>
      </c>
      <c r="J40" s="790">
        <v>12</v>
      </c>
      <c r="K40" s="45"/>
      <c r="L40" s="65"/>
    </row>
    <row r="41" ht="23.25" customHeight="1" spans="1:12">
      <c r="A41" s="65"/>
      <c r="B41" s="775" t="s">
        <v>25</v>
      </c>
      <c r="C41" s="480">
        <v>13</v>
      </c>
      <c r="D41" s="480">
        <v>12</v>
      </c>
      <c r="E41" s="480">
        <v>31</v>
      </c>
      <c r="F41" s="480">
        <v>26</v>
      </c>
      <c r="G41" s="782">
        <f t="shared" si="1"/>
        <v>28.5</v>
      </c>
      <c r="H41" s="480">
        <v>1</v>
      </c>
      <c r="I41" s="196">
        <v>9</v>
      </c>
      <c r="J41" s="790">
        <v>21</v>
      </c>
      <c r="K41" s="45"/>
      <c r="L41" s="65"/>
    </row>
    <row r="42" ht="23.25" customHeight="1" spans="1:12">
      <c r="A42" s="65"/>
      <c r="B42" s="775" t="s">
        <v>98</v>
      </c>
      <c r="C42" s="480">
        <v>15</v>
      </c>
      <c r="D42" s="480">
        <v>15</v>
      </c>
      <c r="E42" s="480">
        <v>45</v>
      </c>
      <c r="F42" s="480">
        <v>33</v>
      </c>
      <c r="G42" s="782">
        <f t="shared" si="1"/>
        <v>39</v>
      </c>
      <c r="H42" s="480">
        <v>4</v>
      </c>
      <c r="I42" s="196">
        <v>12</v>
      </c>
      <c r="J42" s="790">
        <v>29</v>
      </c>
      <c r="K42" s="369"/>
      <c r="L42" s="65"/>
    </row>
    <row r="43" ht="23.25" customHeight="1" spans="1:12">
      <c r="A43" s="65"/>
      <c r="B43" s="775" t="s">
        <v>31</v>
      </c>
      <c r="C43" s="480">
        <v>22</v>
      </c>
      <c r="D43" s="480">
        <v>13</v>
      </c>
      <c r="E43" s="480">
        <v>54</v>
      </c>
      <c r="F43" s="480">
        <v>43</v>
      </c>
      <c r="G43" s="782">
        <f t="shared" si="1"/>
        <v>48.5</v>
      </c>
      <c r="H43" s="480">
        <v>1</v>
      </c>
      <c r="I43" s="196">
        <v>21</v>
      </c>
      <c r="J43" s="790">
        <v>32</v>
      </c>
      <c r="K43" s="369"/>
      <c r="L43" s="65"/>
    </row>
    <row r="44" ht="23.25" customHeight="1" spans="1:12">
      <c r="A44" s="65"/>
      <c r="B44" s="775" t="s">
        <v>21</v>
      </c>
      <c r="C44" s="480">
        <v>20</v>
      </c>
      <c r="D44" s="480">
        <v>10</v>
      </c>
      <c r="E44" s="480">
        <v>46</v>
      </c>
      <c r="F44" s="480">
        <v>40</v>
      </c>
      <c r="G44" s="782">
        <f t="shared" si="1"/>
        <v>43</v>
      </c>
      <c r="H44" s="480">
        <v>2</v>
      </c>
      <c r="I44" s="196">
        <v>18</v>
      </c>
      <c r="J44" s="790">
        <v>26</v>
      </c>
      <c r="K44" s="369"/>
      <c r="L44" s="65"/>
    </row>
    <row r="45" ht="23.25" customHeight="1" spans="1:12">
      <c r="A45" s="65"/>
      <c r="B45" s="775" t="s">
        <v>42</v>
      </c>
      <c r="C45" s="480">
        <v>20</v>
      </c>
      <c r="D45" s="480">
        <v>11</v>
      </c>
      <c r="E45" s="480">
        <v>58</v>
      </c>
      <c r="F45" s="480">
        <v>41</v>
      </c>
      <c r="G45" s="782">
        <f t="shared" si="1"/>
        <v>49.5</v>
      </c>
      <c r="H45" s="480">
        <v>3</v>
      </c>
      <c r="I45" s="196">
        <v>23</v>
      </c>
      <c r="J45" s="790">
        <v>32</v>
      </c>
      <c r="K45" s="369"/>
      <c r="L45" s="65"/>
    </row>
    <row r="46" ht="23.25" customHeight="1" spans="1:12">
      <c r="A46" s="65"/>
      <c r="B46" s="775" t="s">
        <v>66</v>
      </c>
      <c r="C46" s="480">
        <v>15</v>
      </c>
      <c r="D46" s="480">
        <v>15</v>
      </c>
      <c r="E46" s="480">
        <v>28</v>
      </c>
      <c r="F46" s="480">
        <v>14</v>
      </c>
      <c r="G46" s="782">
        <f t="shared" si="1"/>
        <v>21</v>
      </c>
      <c r="H46" s="480">
        <v>13</v>
      </c>
      <c r="I46" s="196">
        <v>6</v>
      </c>
      <c r="J46" s="790">
        <v>9</v>
      </c>
      <c r="K46" s="369"/>
      <c r="L46" s="65"/>
    </row>
    <row r="47" ht="23.25" customHeight="1" spans="1:12">
      <c r="A47" s="65"/>
      <c r="B47" s="775" t="s">
        <v>95</v>
      </c>
      <c r="C47" s="480">
        <v>20</v>
      </c>
      <c r="D47" s="480">
        <v>15</v>
      </c>
      <c r="E47" s="480">
        <v>47</v>
      </c>
      <c r="F47" s="480">
        <v>36</v>
      </c>
      <c r="G47" s="782">
        <f t="shared" si="1"/>
        <v>41.5</v>
      </c>
      <c r="H47" s="480">
        <v>3</v>
      </c>
      <c r="I47" s="196">
        <v>12</v>
      </c>
      <c r="J47" s="790">
        <v>32</v>
      </c>
      <c r="K47" s="369"/>
      <c r="L47" s="65"/>
    </row>
    <row r="48" ht="23.25" customHeight="1" spans="1:12">
      <c r="A48" s="65"/>
      <c r="B48" s="775" t="s">
        <v>70</v>
      </c>
      <c r="C48" s="480">
        <v>15</v>
      </c>
      <c r="D48" s="480">
        <v>12</v>
      </c>
      <c r="E48" s="480">
        <v>28</v>
      </c>
      <c r="F48" s="480">
        <v>19</v>
      </c>
      <c r="G48" s="782">
        <f t="shared" si="1"/>
        <v>23.5</v>
      </c>
      <c r="H48" s="480">
        <v>3</v>
      </c>
      <c r="I48" s="196">
        <v>9</v>
      </c>
      <c r="J48" s="790">
        <v>16</v>
      </c>
      <c r="K48" s="446"/>
      <c r="L48" s="65"/>
    </row>
    <row r="49" ht="23.25" customHeight="1" spans="1:12">
      <c r="A49" s="65"/>
      <c r="B49" s="775" t="s">
        <v>81</v>
      </c>
      <c r="C49" s="480">
        <v>15</v>
      </c>
      <c r="D49" s="480">
        <v>12</v>
      </c>
      <c r="E49" s="480">
        <v>37</v>
      </c>
      <c r="F49" s="480">
        <v>31</v>
      </c>
      <c r="G49" s="782">
        <f t="shared" si="1"/>
        <v>34</v>
      </c>
      <c r="H49" s="480">
        <v>3</v>
      </c>
      <c r="I49" s="196">
        <v>10</v>
      </c>
      <c r="J49" s="790">
        <v>24</v>
      </c>
      <c r="K49" s="162"/>
      <c r="L49" s="65"/>
    </row>
    <row r="50" ht="23.25" customHeight="1" spans="1:12">
      <c r="A50" s="65"/>
      <c r="B50" s="775" t="s">
        <v>46</v>
      </c>
      <c r="C50" s="784">
        <v>20</v>
      </c>
      <c r="D50" s="784">
        <v>15</v>
      </c>
      <c r="E50" s="784">
        <v>46</v>
      </c>
      <c r="F50" s="784">
        <v>32</v>
      </c>
      <c r="G50" s="785">
        <f t="shared" si="1"/>
        <v>39</v>
      </c>
      <c r="H50" s="784">
        <v>0</v>
      </c>
      <c r="I50" s="657">
        <v>15</v>
      </c>
      <c r="J50" s="791">
        <v>31</v>
      </c>
      <c r="K50" s="39"/>
      <c r="L50" s="65"/>
    </row>
    <row r="51" ht="23.25" customHeight="1" spans="1:12">
      <c r="A51" s="65"/>
      <c r="B51" s="771" t="s">
        <v>202</v>
      </c>
      <c r="C51" s="213">
        <f>SUM(C28:C50)</f>
        <v>397</v>
      </c>
      <c r="D51" s="213">
        <f>SUM(D28:D50)</f>
        <v>322</v>
      </c>
      <c r="E51" s="213">
        <f>SUM(E28:E50)</f>
        <v>875</v>
      </c>
      <c r="F51" s="213">
        <f>SUM(F28:F50)</f>
        <v>682</v>
      </c>
      <c r="G51" s="213">
        <f t="shared" si="1"/>
        <v>778.5</v>
      </c>
      <c r="H51" s="213">
        <f>SUM(H28:H50)</f>
        <v>57</v>
      </c>
      <c r="I51" s="795">
        <f>SUM(I28:I50)</f>
        <v>280</v>
      </c>
      <c r="J51" s="282">
        <f>SUM(J28:J50)</f>
        <v>561</v>
      </c>
      <c r="K51" s="39"/>
      <c r="L51" s="65"/>
    </row>
    <row r="52" ht="23.25" customHeight="1" spans="1:12">
      <c r="A52" s="65"/>
      <c r="B52" s="786" t="s">
        <v>203</v>
      </c>
      <c r="C52" s="485">
        <f>C26+C51</f>
        <v>511</v>
      </c>
      <c r="D52" s="485">
        <f>D26+D51</f>
        <v>417</v>
      </c>
      <c r="E52" s="787">
        <f>E26+E51</f>
        <v>1231</v>
      </c>
      <c r="F52" s="787">
        <f>F26+F51</f>
        <v>997</v>
      </c>
      <c r="G52" s="787">
        <f t="shared" si="1"/>
        <v>1114</v>
      </c>
      <c r="H52" s="485">
        <f>H26+H51</f>
        <v>69</v>
      </c>
      <c r="I52" s="525">
        <f>I26+I51</f>
        <v>346</v>
      </c>
      <c r="J52" s="796">
        <f>J26+J51</f>
        <v>852</v>
      </c>
      <c r="K52" s="45"/>
      <c r="L52" s="65"/>
    </row>
    <row r="53" ht="23.25" customHeight="1" spans="1:12">
      <c r="A53" s="65"/>
      <c r="B53" s="35" t="s">
        <v>134</v>
      </c>
      <c r="C53" s="68"/>
      <c r="D53" s="68"/>
      <c r="E53" s="68"/>
      <c r="F53" s="68"/>
      <c r="G53" s="68"/>
      <c r="H53" s="68"/>
      <c r="I53" s="68"/>
      <c r="J53" s="68"/>
      <c r="K53" s="45"/>
      <c r="L53" s="65"/>
    </row>
    <row r="54" ht="23.25" customHeight="1" spans="1:12">
      <c r="A54" s="65"/>
      <c r="B54" s="67" t="s">
        <v>204</v>
      </c>
      <c r="C54" s="68"/>
      <c r="D54" s="68"/>
      <c r="E54" s="68"/>
      <c r="F54" s="68"/>
      <c r="G54" s="68"/>
      <c r="H54" s="68"/>
      <c r="I54" s="68"/>
      <c r="J54" s="68"/>
      <c r="K54" s="369"/>
      <c r="L54" s="65"/>
    </row>
    <row r="55" customHeight="1" spans="1:12">
      <c r="A55" s="65"/>
      <c r="B55" s="760" t="s">
        <v>120</v>
      </c>
      <c r="C55" s="82"/>
      <c r="D55" s="82"/>
      <c r="E55" s="82"/>
      <c r="F55" s="82"/>
      <c r="G55" s="82"/>
      <c r="H55" s="82"/>
      <c r="I55" s="171"/>
      <c r="J55" s="171"/>
      <c r="K55" s="369"/>
      <c r="L55" s="65"/>
    </row>
    <row r="56" customHeight="1" spans="1:12">
      <c r="A56" s="65"/>
      <c r="B56" s="435" t="s">
        <v>213</v>
      </c>
      <c r="C56" s="82"/>
      <c r="D56" s="82"/>
      <c r="E56" s="82"/>
      <c r="F56" s="82"/>
      <c r="G56" s="82"/>
      <c r="H56" s="82"/>
      <c r="I56" s="176"/>
      <c r="J56" s="176"/>
      <c r="K56" s="369"/>
      <c r="L56" s="65"/>
    </row>
    <row r="57" customHeight="1" spans="1:12">
      <c r="A57" s="65"/>
      <c r="B57" s="435" t="s">
        <v>206</v>
      </c>
      <c r="C57" s="82"/>
      <c r="D57" s="82"/>
      <c r="E57" s="82"/>
      <c r="F57" s="82"/>
      <c r="G57" s="82"/>
      <c r="H57" s="82"/>
      <c r="I57" s="176"/>
      <c r="J57" s="176"/>
      <c r="K57" s="369"/>
      <c r="L57" s="65"/>
    </row>
    <row r="58" customHeight="1" spans="1:12">
      <c r="A58" s="65"/>
      <c r="B58" s="496" t="s">
        <v>123</v>
      </c>
      <c r="C58" s="82"/>
      <c r="D58" s="82"/>
      <c r="E58" s="82"/>
      <c r="F58" s="82"/>
      <c r="G58" s="82"/>
      <c r="H58" s="82"/>
      <c r="I58" s="176"/>
      <c r="J58" s="176"/>
      <c r="K58" s="369"/>
      <c r="L58" s="65"/>
    </row>
    <row r="59" ht="23.25" customHeight="1" spans="1:12">
      <c r="A59" s="65"/>
      <c r="B59" s="435"/>
      <c r="C59" s="82"/>
      <c r="D59" s="82"/>
      <c r="E59" s="82"/>
      <c r="F59" s="82"/>
      <c r="G59" s="82"/>
      <c r="H59" s="82"/>
      <c r="I59" s="176"/>
      <c r="J59" s="176"/>
      <c r="K59" s="369"/>
      <c r="L59" s="65"/>
    </row>
    <row r="60" ht="23.25" customHeight="1" spans="1:12">
      <c r="A60" s="65"/>
      <c r="B60" s="435"/>
      <c r="C60" s="82"/>
      <c r="D60" s="82"/>
      <c r="E60" s="82"/>
      <c r="F60" s="82"/>
      <c r="G60" s="82"/>
      <c r="H60" s="82"/>
      <c r="I60" s="171"/>
      <c r="J60" s="171"/>
      <c r="K60" s="369"/>
      <c r="L60" s="65"/>
    </row>
    <row r="61" ht="23.25" customHeight="1" spans="2:12">
      <c r="B61" s="340"/>
      <c r="C61" s="682"/>
      <c r="D61" s="682"/>
      <c r="E61" s="682"/>
      <c r="F61" s="682"/>
      <c r="G61" s="682"/>
      <c r="H61" s="682"/>
      <c r="I61" s="645"/>
      <c r="J61" s="645"/>
      <c r="K61" s="446"/>
      <c r="L61" s="65"/>
    </row>
    <row r="62" ht="23.25" customHeight="1" spans="2:12">
      <c r="B62" s="35"/>
      <c r="C62" s="162"/>
      <c r="D62" s="162"/>
      <c r="E62" s="162"/>
      <c r="F62" s="162"/>
      <c r="G62" s="162"/>
      <c r="H62" s="162"/>
      <c r="I62" s="162"/>
      <c r="J62" s="162"/>
      <c r="K62" s="162"/>
      <c r="L62" s="65"/>
    </row>
    <row r="63" ht="23.25" customHeight="1" spans="2:12">
      <c r="B63" s="672"/>
      <c r="C63" s="106"/>
      <c r="D63" s="106"/>
      <c r="E63" s="106"/>
      <c r="F63" s="106"/>
      <c r="G63" s="106"/>
      <c r="H63" s="106"/>
      <c r="I63" s="106"/>
      <c r="J63" s="106"/>
      <c r="K63" s="106"/>
      <c r="L63" s="65"/>
    </row>
    <row r="64" ht="23.25" customHeight="1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65"/>
    </row>
    <row r="65" ht="23.25" customHeight="1" spans="2:12">
      <c r="B65" s="329"/>
      <c r="C65" s="449"/>
      <c r="D65" s="450"/>
      <c r="E65" s="451"/>
      <c r="F65" s="451"/>
      <c r="G65" s="452"/>
      <c r="H65" s="73"/>
      <c r="I65" s="668"/>
      <c r="J65" s="668"/>
      <c r="K65" s="73"/>
      <c r="L65" s="65"/>
    </row>
    <row r="66" ht="23.25" customHeight="1" spans="2:12">
      <c r="B66" s="453"/>
      <c r="C66" s="454"/>
      <c r="D66" s="454"/>
      <c r="E66" s="454"/>
      <c r="F66" s="454"/>
      <c r="G66" s="454"/>
      <c r="H66" s="454"/>
      <c r="I66" s="670"/>
      <c r="J66" s="670"/>
      <c r="K66" s="73"/>
      <c r="L66" s="65"/>
    </row>
    <row r="67" ht="23.25" customHeight="1" spans="2:12">
      <c r="B67" s="455"/>
      <c r="C67" s="83"/>
      <c r="D67" s="83"/>
      <c r="E67" s="83"/>
      <c r="F67" s="83"/>
      <c r="G67" s="83"/>
      <c r="H67" s="83"/>
      <c r="I67" s="109"/>
      <c r="J67" s="109"/>
      <c r="K67" s="447"/>
      <c r="L67" s="65"/>
    </row>
    <row r="68" ht="23.25" customHeight="1" spans="2:12">
      <c r="B68" s="455"/>
      <c r="C68" s="83"/>
      <c r="D68" s="83"/>
      <c r="E68" s="83"/>
      <c r="F68" s="83"/>
      <c r="G68" s="83"/>
      <c r="H68" s="83"/>
      <c r="I68" s="109"/>
      <c r="J68" s="109"/>
      <c r="K68" s="447"/>
      <c r="L68" s="65"/>
    </row>
    <row r="69" ht="23.25" customHeight="1" spans="2:12">
      <c r="B69" s="455"/>
      <c r="C69" s="83"/>
      <c r="D69" s="83"/>
      <c r="E69" s="83"/>
      <c r="F69" s="83"/>
      <c r="G69" s="83"/>
      <c r="H69" s="83"/>
      <c r="I69" s="109"/>
      <c r="J69" s="204"/>
      <c r="K69" s="447"/>
      <c r="L69" s="65"/>
    </row>
    <row r="70" ht="23.25" customHeight="1" spans="2:12">
      <c r="B70" s="455"/>
      <c r="C70" s="83"/>
      <c r="D70" s="83"/>
      <c r="E70" s="83"/>
      <c r="F70" s="83"/>
      <c r="G70" s="83"/>
      <c r="H70" s="83"/>
      <c r="I70" s="109"/>
      <c r="J70" s="109"/>
      <c r="K70" s="447"/>
      <c r="L70" s="65"/>
    </row>
    <row r="71" ht="23.25" customHeight="1" spans="2:12">
      <c r="B71" s="455"/>
      <c r="C71" s="83"/>
      <c r="D71" s="83"/>
      <c r="E71" s="83"/>
      <c r="F71" s="83"/>
      <c r="G71" s="83"/>
      <c r="H71" s="83"/>
      <c r="I71" s="109"/>
      <c r="J71" s="109"/>
      <c r="K71" s="447"/>
      <c r="L71" s="65"/>
    </row>
    <row r="72" ht="23.25" customHeight="1" spans="2:12">
      <c r="B72" s="455"/>
      <c r="C72" s="83"/>
      <c r="D72" s="83"/>
      <c r="E72" s="83"/>
      <c r="F72" s="83"/>
      <c r="G72" s="83"/>
      <c r="H72" s="83"/>
      <c r="I72" s="109"/>
      <c r="J72" s="204"/>
      <c r="K72" s="447"/>
      <c r="L72" s="65"/>
    </row>
    <row r="73" ht="23.25" customHeight="1" spans="2:12">
      <c r="B73" s="455"/>
      <c r="C73" s="83"/>
      <c r="D73" s="83"/>
      <c r="E73" s="83"/>
      <c r="F73" s="83"/>
      <c r="G73" s="83"/>
      <c r="H73" s="83"/>
      <c r="I73" s="204"/>
      <c r="J73" s="204"/>
      <c r="K73" s="447"/>
      <c r="L73" s="65"/>
    </row>
    <row r="74" ht="23.25" customHeight="1" spans="2:12">
      <c r="B74" s="456"/>
      <c r="C74" s="457"/>
      <c r="D74" s="457"/>
      <c r="E74" s="457"/>
      <c r="F74" s="457"/>
      <c r="G74" s="457"/>
      <c r="H74" s="457"/>
      <c r="I74" s="671"/>
      <c r="J74" s="671"/>
      <c r="K74" s="459"/>
      <c r="L74" s="65"/>
    </row>
    <row r="75" ht="23.25" customHeight="1" spans="2:12">
      <c r="B75" s="343"/>
      <c r="C75" s="106"/>
      <c r="D75" s="106"/>
      <c r="E75" s="106"/>
      <c r="F75" s="106"/>
      <c r="G75" s="106"/>
      <c r="H75" s="106"/>
      <c r="I75" s="106"/>
      <c r="J75" s="106"/>
      <c r="K75" s="106"/>
      <c r="L75" s="65"/>
    </row>
    <row r="76" ht="23.25" customHeight="1" spans="2:12">
      <c r="B76" s="112"/>
      <c r="C76" s="106"/>
      <c r="D76" s="106"/>
      <c r="E76" s="106"/>
      <c r="F76" s="106"/>
      <c r="G76" s="106"/>
      <c r="H76" s="106"/>
      <c r="I76" s="106"/>
      <c r="J76" s="106"/>
      <c r="K76" s="106"/>
      <c r="L76" s="65"/>
    </row>
    <row r="77" ht="23.25" customHeight="1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65"/>
    </row>
    <row r="78" ht="23.25" customHeight="1" spans="2:12">
      <c r="B78" s="329"/>
      <c r="C78" s="449"/>
      <c r="D78" s="450"/>
      <c r="E78" s="451"/>
      <c r="F78" s="451"/>
      <c r="G78" s="452"/>
      <c r="H78" s="73"/>
      <c r="I78" s="668"/>
      <c r="J78" s="668"/>
      <c r="K78" s="73"/>
      <c r="L78" s="65"/>
    </row>
    <row r="79" ht="23.25" customHeight="1" spans="2:12">
      <c r="B79" s="453"/>
      <c r="C79" s="454"/>
      <c r="D79" s="454"/>
      <c r="E79" s="454"/>
      <c r="F79" s="454"/>
      <c r="G79" s="454"/>
      <c r="H79" s="454"/>
      <c r="I79" s="670"/>
      <c r="J79" s="670"/>
      <c r="K79" s="73"/>
      <c r="L79" s="65"/>
    </row>
    <row r="80" ht="23.25" customHeight="1" spans="2:12">
      <c r="B80" s="455"/>
      <c r="C80" s="83"/>
      <c r="D80" s="83"/>
      <c r="E80" s="83"/>
      <c r="F80" s="83"/>
      <c r="G80" s="83"/>
      <c r="H80" s="83"/>
      <c r="I80" s="109"/>
      <c r="J80" s="109"/>
      <c r="K80" s="447"/>
      <c r="L80" s="65"/>
    </row>
    <row r="81" ht="23.25" customHeight="1" spans="2:12">
      <c r="B81" s="455"/>
      <c r="C81" s="83"/>
      <c r="D81" s="83"/>
      <c r="E81" s="83"/>
      <c r="F81" s="83"/>
      <c r="G81" s="83"/>
      <c r="H81" s="83"/>
      <c r="I81" s="109"/>
      <c r="J81" s="109"/>
      <c r="K81" s="447"/>
      <c r="L81" s="65"/>
    </row>
    <row r="82" ht="23.25" customHeight="1" spans="2:12">
      <c r="B82" s="455"/>
      <c r="C82" s="83"/>
      <c r="D82" s="83"/>
      <c r="E82" s="83"/>
      <c r="F82" s="83"/>
      <c r="G82" s="83"/>
      <c r="H82" s="83"/>
      <c r="I82" s="109"/>
      <c r="J82" s="109"/>
      <c r="K82" s="447"/>
      <c r="L82" s="65"/>
    </row>
    <row r="83" ht="23.25" customHeight="1" spans="2:12">
      <c r="B83" s="455"/>
      <c r="C83" s="83"/>
      <c r="D83" s="83"/>
      <c r="E83" s="83"/>
      <c r="F83" s="83"/>
      <c r="G83" s="83"/>
      <c r="H83" s="83"/>
      <c r="I83" s="109"/>
      <c r="J83" s="109"/>
      <c r="K83" s="447"/>
      <c r="L83" s="65"/>
    </row>
    <row r="84" ht="23.25" customHeight="1" spans="2:12">
      <c r="B84" s="455"/>
      <c r="C84" s="83"/>
      <c r="D84" s="83"/>
      <c r="E84" s="83"/>
      <c r="F84" s="83"/>
      <c r="G84" s="83"/>
      <c r="H84" s="83"/>
      <c r="I84" s="109"/>
      <c r="J84" s="109"/>
      <c r="K84" s="447"/>
      <c r="L84" s="65"/>
    </row>
    <row r="85" ht="23.25" customHeight="1" spans="2:12">
      <c r="B85" s="455"/>
      <c r="C85" s="83"/>
      <c r="D85" s="83"/>
      <c r="E85" s="83"/>
      <c r="F85" s="83"/>
      <c r="G85" s="83"/>
      <c r="H85" s="83"/>
      <c r="I85" s="109"/>
      <c r="J85" s="109"/>
      <c r="K85" s="447"/>
      <c r="L85" s="65"/>
    </row>
    <row r="86" ht="23.25" customHeight="1" spans="2:12">
      <c r="B86" s="456"/>
      <c r="C86" s="457"/>
      <c r="D86" s="457"/>
      <c r="E86" s="457"/>
      <c r="F86" s="457"/>
      <c r="G86" s="457"/>
      <c r="H86" s="457"/>
      <c r="I86" s="671"/>
      <c r="J86" s="671"/>
      <c r="K86" s="459"/>
      <c r="L86" s="65"/>
    </row>
    <row r="87" ht="23.25" customHeight="1" spans="2:12">
      <c r="B87" s="343"/>
      <c r="C87" s="106"/>
      <c r="D87" s="106"/>
      <c r="E87" s="106"/>
      <c r="F87" s="106"/>
      <c r="G87" s="106"/>
      <c r="H87" s="106"/>
      <c r="I87" s="106"/>
      <c r="J87" s="106"/>
      <c r="K87" s="106"/>
      <c r="L87" s="65"/>
    </row>
    <row r="88" ht="23.25" customHeight="1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65"/>
    </row>
    <row r="89" ht="23.25" customHeight="1" spans="2:12">
      <c r="B89" s="329"/>
      <c r="C89" s="458"/>
      <c r="D89" s="458"/>
      <c r="E89" s="458"/>
      <c r="F89" s="458"/>
      <c r="G89" s="458"/>
      <c r="H89" s="458"/>
      <c r="I89" s="181"/>
      <c r="J89" s="181"/>
      <c r="K89" s="458"/>
      <c r="L89" s="65"/>
    </row>
    <row r="90" ht="23.25" customHeight="1" spans="2:12">
      <c r="B90" s="453"/>
      <c r="C90" s="454"/>
      <c r="D90" s="454"/>
      <c r="E90" s="454"/>
      <c r="F90" s="454"/>
      <c r="G90" s="454"/>
      <c r="H90" s="454"/>
      <c r="I90" s="670"/>
      <c r="J90" s="670"/>
      <c r="K90" s="73"/>
      <c r="L90" s="65"/>
    </row>
    <row r="91" ht="23.25" customHeight="1" spans="2:12">
      <c r="B91" s="455"/>
      <c r="C91" s="83"/>
      <c r="D91" s="83"/>
      <c r="E91" s="83"/>
      <c r="F91" s="83"/>
      <c r="G91" s="83"/>
      <c r="H91" s="83"/>
      <c r="I91" s="204"/>
      <c r="J91" s="204"/>
      <c r="K91" s="447"/>
      <c r="L91" s="65"/>
    </row>
    <row r="92" ht="23.25" customHeight="1" spans="2:12">
      <c r="B92" s="455"/>
      <c r="C92" s="83"/>
      <c r="D92" s="83"/>
      <c r="E92" s="83"/>
      <c r="F92" s="83"/>
      <c r="G92" s="83"/>
      <c r="H92" s="83"/>
      <c r="I92" s="204"/>
      <c r="J92" s="204"/>
      <c r="K92" s="447"/>
      <c r="L92" s="65"/>
    </row>
    <row r="93" ht="23.25" customHeight="1" spans="2:12">
      <c r="B93" s="456"/>
      <c r="C93" s="457"/>
      <c r="D93" s="457"/>
      <c r="E93" s="457"/>
      <c r="F93" s="457"/>
      <c r="G93" s="457"/>
      <c r="H93" s="457"/>
      <c r="I93" s="671"/>
      <c r="J93" s="671"/>
      <c r="K93" s="447"/>
      <c r="L93" s="65"/>
    </row>
    <row r="94" ht="23.25" customHeight="1" spans="2:12">
      <c r="B94" s="343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81"/>
      <c r="J102" s="181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81"/>
      <c r="J103" s="181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81"/>
      <c r="J104" s="181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81"/>
      <c r="J105" s="181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81"/>
      <c r="J106" s="181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81"/>
      <c r="J107" s="181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81"/>
      <c r="J108" s="181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81"/>
      <c r="J109" s="181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65"/>
    </row>
    <row r="120" ht="23.25" customHeight="1" spans="2:1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65"/>
    </row>
    <row r="121" ht="23.25" customHeight="1" spans="2:1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65"/>
    </row>
    <row r="122" ht="23.25" customHeight="1" spans="2:1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65"/>
    </row>
    <row r="123" ht="23.25" customHeight="1" spans="2:1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65"/>
    </row>
    <row r="124" ht="23.25" customHeight="1" spans="2:1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65"/>
    </row>
    <row r="125" ht="23.25" customHeight="1" spans="2:1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65"/>
    </row>
    <row r="126" ht="23.25" customHeight="1" spans="2:1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 spans="2:1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ht="23.25" customHeight="1" spans="2:1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ht="23.25" customHeight="1" spans="2:1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M233"/>
  <sheetViews>
    <sheetView showGridLines="0" zoomScale="85" zoomScaleNormal="85" workbookViewId="0">
      <selection activeCell="L23" sqref="L2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5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 spans="10:10">
      <c r="J11" s="138"/>
    </row>
    <row r="12" ht="23.25" customHeight="1" spans="2:12">
      <c r="B12" s="327" t="s">
        <v>214</v>
      </c>
      <c r="C12" s="68"/>
      <c r="D12" s="68"/>
      <c r="E12" s="68"/>
      <c r="F12" s="68"/>
      <c r="G12" s="68"/>
      <c r="H12" s="68"/>
      <c r="I12" s="68"/>
      <c r="J12" s="89"/>
      <c r="K12" s="45"/>
      <c r="L12" s="30"/>
    </row>
    <row r="13" ht="50.1" customHeight="1" spans="2:12">
      <c r="B13" s="71" t="s">
        <v>190</v>
      </c>
      <c r="C13" s="348" t="s">
        <v>191</v>
      </c>
      <c r="D13" s="348" t="s">
        <v>192</v>
      </c>
      <c r="E13" s="348" t="s">
        <v>193</v>
      </c>
      <c r="F13" s="348" t="s">
        <v>194</v>
      </c>
      <c r="G13" s="348" t="s">
        <v>195</v>
      </c>
      <c r="H13" s="348" t="s">
        <v>196</v>
      </c>
      <c r="I13" s="348" t="s">
        <v>197</v>
      </c>
      <c r="J13" s="413" t="s">
        <v>198</v>
      </c>
      <c r="K13" s="45"/>
      <c r="L13" s="30"/>
    </row>
    <row r="14" ht="23.25" customHeight="1" spans="2:12">
      <c r="B14" s="689" t="s">
        <v>4</v>
      </c>
      <c r="C14" s="690"/>
      <c r="D14" s="690"/>
      <c r="E14" s="690"/>
      <c r="F14" s="690"/>
      <c r="G14" s="690"/>
      <c r="H14" s="690"/>
      <c r="I14" s="690"/>
      <c r="J14" s="755"/>
      <c r="K14" s="369"/>
      <c r="L14" s="30"/>
    </row>
    <row r="15" ht="23.25" customHeight="1" spans="2:12">
      <c r="B15" s="691" t="s">
        <v>16</v>
      </c>
      <c r="C15" s="176">
        <v>15</v>
      </c>
      <c r="D15" s="176">
        <v>15</v>
      </c>
      <c r="E15" s="176">
        <v>67</v>
      </c>
      <c r="F15" s="176">
        <v>57</v>
      </c>
      <c r="G15" s="351">
        <f t="shared" ref="G15:G24" si="0">IF(ISERROR(AVERAGE(E15:F15)),"_",(AVERAGE(E15:F15)))</f>
        <v>62</v>
      </c>
      <c r="H15" s="176">
        <v>3</v>
      </c>
      <c r="I15" s="176">
        <v>11</v>
      </c>
      <c r="J15" s="766">
        <v>53</v>
      </c>
      <c r="K15" s="369"/>
      <c r="L15" s="30"/>
    </row>
    <row r="16" ht="23.25" customHeight="1" spans="2:12">
      <c r="B16" s="749" t="s">
        <v>215</v>
      </c>
      <c r="C16" s="176">
        <v>3</v>
      </c>
      <c r="D16" s="176">
        <v>1</v>
      </c>
      <c r="E16" s="176">
        <v>15</v>
      </c>
      <c r="F16" s="176">
        <v>13</v>
      </c>
      <c r="G16" s="171">
        <f t="shared" si="0"/>
        <v>14</v>
      </c>
      <c r="H16" s="176">
        <v>2</v>
      </c>
      <c r="I16" s="176">
        <v>5</v>
      </c>
      <c r="J16" s="767">
        <v>8</v>
      </c>
      <c r="K16" s="369"/>
      <c r="L16" s="30"/>
    </row>
    <row r="17" ht="23.25" customHeight="1" spans="2:12">
      <c r="B17" s="749" t="s">
        <v>38</v>
      </c>
      <c r="C17" s="176">
        <v>10</v>
      </c>
      <c r="D17" s="176">
        <v>8</v>
      </c>
      <c r="E17" s="176">
        <v>38</v>
      </c>
      <c r="F17" s="176">
        <v>34</v>
      </c>
      <c r="G17" s="171">
        <f t="shared" si="0"/>
        <v>36</v>
      </c>
      <c r="H17" s="176">
        <v>2</v>
      </c>
      <c r="I17" s="176">
        <v>3</v>
      </c>
      <c r="J17" s="767">
        <v>33</v>
      </c>
      <c r="K17" s="369"/>
      <c r="L17" s="30"/>
    </row>
    <row r="18" ht="23.25" customHeight="1" spans="2:12">
      <c r="B18" s="749" t="s">
        <v>49</v>
      </c>
      <c r="C18" s="176">
        <v>11</v>
      </c>
      <c r="D18" s="176">
        <v>9</v>
      </c>
      <c r="E18" s="176">
        <v>34</v>
      </c>
      <c r="F18" s="176">
        <v>32</v>
      </c>
      <c r="G18" s="171">
        <f t="shared" si="0"/>
        <v>33</v>
      </c>
      <c r="H18" s="176">
        <v>0</v>
      </c>
      <c r="I18" s="176">
        <v>6</v>
      </c>
      <c r="J18" s="767">
        <v>28</v>
      </c>
      <c r="K18" s="369"/>
      <c r="L18" s="30"/>
    </row>
    <row r="19" ht="23.25" customHeight="1" spans="2:12">
      <c r="B19" s="749" t="s">
        <v>216</v>
      </c>
      <c r="C19" s="176">
        <v>0</v>
      </c>
      <c r="D19" s="176">
        <v>0</v>
      </c>
      <c r="E19" s="176">
        <v>38</v>
      </c>
      <c r="F19" s="176">
        <v>40</v>
      </c>
      <c r="G19" s="171">
        <f t="shared" si="0"/>
        <v>39</v>
      </c>
      <c r="H19" s="176">
        <v>1</v>
      </c>
      <c r="I19" s="176">
        <v>6</v>
      </c>
      <c r="J19" s="767">
        <v>33</v>
      </c>
      <c r="K19" s="369"/>
      <c r="L19" s="30"/>
    </row>
    <row r="20" ht="23.25" customHeight="1" spans="2:12">
      <c r="B20" s="749" t="s">
        <v>25</v>
      </c>
      <c r="C20" s="176">
        <v>15</v>
      </c>
      <c r="D20" s="176">
        <v>12</v>
      </c>
      <c r="E20" s="176">
        <v>49</v>
      </c>
      <c r="F20" s="176">
        <v>44</v>
      </c>
      <c r="G20" s="171">
        <f t="shared" si="0"/>
        <v>46.5</v>
      </c>
      <c r="H20" s="176">
        <v>3</v>
      </c>
      <c r="I20" s="176">
        <v>7</v>
      </c>
      <c r="J20" s="767">
        <v>39</v>
      </c>
      <c r="K20" s="369"/>
      <c r="L20" s="30"/>
    </row>
    <row r="21" ht="23.25" customHeight="1" spans="2:12">
      <c r="B21" s="749" t="s">
        <v>31</v>
      </c>
      <c r="C21" s="176">
        <v>12</v>
      </c>
      <c r="D21" s="176">
        <v>11</v>
      </c>
      <c r="E21" s="176">
        <v>51</v>
      </c>
      <c r="F21" s="176">
        <v>46</v>
      </c>
      <c r="G21" s="171">
        <f t="shared" si="0"/>
        <v>48.5</v>
      </c>
      <c r="H21" s="176">
        <v>0</v>
      </c>
      <c r="I21" s="176">
        <v>15</v>
      </c>
      <c r="J21" s="767">
        <v>36</v>
      </c>
      <c r="K21" s="162"/>
      <c r="L21" s="30"/>
    </row>
    <row r="22" ht="23.25" customHeight="1" spans="1:12">
      <c r="A22" s="65"/>
      <c r="B22" s="749" t="s">
        <v>21</v>
      </c>
      <c r="C22" s="176">
        <v>10</v>
      </c>
      <c r="D22" s="176">
        <v>10</v>
      </c>
      <c r="E22" s="176">
        <v>40</v>
      </c>
      <c r="F22" s="176">
        <v>37</v>
      </c>
      <c r="G22" s="171">
        <f t="shared" si="0"/>
        <v>38.5</v>
      </c>
      <c r="H22" s="176">
        <v>0</v>
      </c>
      <c r="I22" s="176">
        <v>5</v>
      </c>
      <c r="J22" s="767">
        <v>35</v>
      </c>
      <c r="K22" s="30"/>
      <c r="L22" s="30"/>
    </row>
    <row r="23" ht="23.25" customHeight="1" spans="1:12">
      <c r="A23" s="65"/>
      <c r="B23" s="752" t="s">
        <v>70</v>
      </c>
      <c r="C23" s="176">
        <v>5</v>
      </c>
      <c r="D23" s="176">
        <v>2</v>
      </c>
      <c r="E23" s="176">
        <v>7</v>
      </c>
      <c r="F23" s="176">
        <v>5</v>
      </c>
      <c r="G23" s="171">
        <f t="shared" si="0"/>
        <v>6</v>
      </c>
      <c r="H23" s="176">
        <v>2</v>
      </c>
      <c r="I23" s="176">
        <v>0</v>
      </c>
      <c r="J23" s="768">
        <v>5</v>
      </c>
      <c r="K23" s="30"/>
      <c r="L23" s="30"/>
    </row>
    <row r="24" ht="23.25" customHeight="1" spans="1:12">
      <c r="A24" s="65"/>
      <c r="B24" s="689" t="s">
        <v>200</v>
      </c>
      <c r="C24" s="729">
        <f>SUM(C15:C23)</f>
        <v>81</v>
      </c>
      <c r="D24" s="729">
        <f>SUM(D15:D23)</f>
        <v>68</v>
      </c>
      <c r="E24" s="471">
        <f>SUM(E15:E23)</f>
        <v>339</v>
      </c>
      <c r="F24" s="729">
        <f>SUM(F15:F23)</f>
        <v>308</v>
      </c>
      <c r="G24" s="471">
        <f t="shared" si="0"/>
        <v>323.5</v>
      </c>
      <c r="H24" s="729">
        <f>SUM(H15:H23)</f>
        <v>13</v>
      </c>
      <c r="I24" s="729">
        <f>SUM(I15:I23)</f>
        <v>58</v>
      </c>
      <c r="J24" s="733">
        <f>SUM(J15:J23)</f>
        <v>270</v>
      </c>
      <c r="K24" s="45"/>
      <c r="L24" s="30"/>
    </row>
    <row r="25" ht="23.25" customHeight="1" spans="1:12">
      <c r="A25" s="65"/>
      <c r="B25" s="689" t="s">
        <v>3</v>
      </c>
      <c r="C25" s="697"/>
      <c r="D25" s="697"/>
      <c r="E25" s="472"/>
      <c r="F25" s="697"/>
      <c r="G25" s="472"/>
      <c r="H25" s="697"/>
      <c r="I25" s="697"/>
      <c r="J25" s="698"/>
      <c r="K25" s="45"/>
      <c r="L25" s="30"/>
    </row>
    <row r="26" ht="23.25" customHeight="1" spans="1:12">
      <c r="A26" s="65"/>
      <c r="B26" s="749" t="s">
        <v>87</v>
      </c>
      <c r="C26" s="687">
        <v>0</v>
      </c>
      <c r="D26" s="687">
        <v>0</v>
      </c>
      <c r="E26" s="687">
        <v>32</v>
      </c>
      <c r="F26" s="687">
        <v>21</v>
      </c>
      <c r="G26" s="763">
        <f t="shared" ref="G26:G48" si="1">IF(ISERROR(AVERAGE(E26:F26)),"_",(AVERAGE(E26:F26)))</f>
        <v>26.5</v>
      </c>
      <c r="H26" s="687">
        <v>0</v>
      </c>
      <c r="I26" s="351">
        <v>21</v>
      </c>
      <c r="J26" s="766">
        <v>11</v>
      </c>
      <c r="K26" s="369"/>
      <c r="L26" s="30"/>
    </row>
    <row r="27" ht="23.25" customHeight="1" spans="1:12">
      <c r="A27" s="65"/>
      <c r="B27" s="749" t="s">
        <v>54</v>
      </c>
      <c r="C27" s="176">
        <v>15</v>
      </c>
      <c r="D27" s="176">
        <v>15</v>
      </c>
      <c r="E27" s="176">
        <v>42</v>
      </c>
      <c r="F27" s="176">
        <v>33</v>
      </c>
      <c r="G27" s="764">
        <f t="shared" si="1"/>
        <v>37.5</v>
      </c>
      <c r="H27" s="176">
        <v>3</v>
      </c>
      <c r="I27" s="171">
        <v>12</v>
      </c>
      <c r="J27" s="767">
        <v>27</v>
      </c>
      <c r="K27" s="369"/>
      <c r="L27" s="30"/>
    </row>
    <row r="28" ht="23.25" customHeight="1" spans="1:12">
      <c r="A28" s="65"/>
      <c r="B28" s="749" t="s">
        <v>16</v>
      </c>
      <c r="C28" s="176">
        <v>20</v>
      </c>
      <c r="D28" s="176">
        <v>17</v>
      </c>
      <c r="E28" s="176">
        <v>50</v>
      </c>
      <c r="F28" s="176">
        <v>38</v>
      </c>
      <c r="G28" s="764">
        <f t="shared" si="1"/>
        <v>44</v>
      </c>
      <c r="H28" s="176">
        <v>6</v>
      </c>
      <c r="I28" s="171">
        <v>12</v>
      </c>
      <c r="J28" s="767">
        <v>32</v>
      </c>
      <c r="K28" s="369"/>
      <c r="L28" s="30"/>
    </row>
    <row r="29" ht="23.25" customHeight="1" spans="1:12">
      <c r="A29" s="65"/>
      <c r="B29" s="749" t="s">
        <v>58</v>
      </c>
      <c r="C29" s="176">
        <v>15</v>
      </c>
      <c r="D29" s="176">
        <v>12</v>
      </c>
      <c r="E29" s="176">
        <v>39</v>
      </c>
      <c r="F29" s="176">
        <v>36</v>
      </c>
      <c r="G29" s="764">
        <f t="shared" si="1"/>
        <v>37.5</v>
      </c>
      <c r="H29" s="176">
        <v>2</v>
      </c>
      <c r="I29" s="171">
        <v>13</v>
      </c>
      <c r="J29" s="767">
        <v>26</v>
      </c>
      <c r="K29" s="369"/>
      <c r="L29" s="30"/>
    </row>
    <row r="30" ht="23.25" customHeight="1" spans="1:12">
      <c r="A30" s="65"/>
      <c r="B30" s="749" t="s">
        <v>217</v>
      </c>
      <c r="C30" s="176">
        <v>15</v>
      </c>
      <c r="D30" s="176">
        <v>12</v>
      </c>
      <c r="E30" s="176">
        <v>39</v>
      </c>
      <c r="F30" s="176">
        <v>29</v>
      </c>
      <c r="G30" s="764">
        <f t="shared" si="1"/>
        <v>34</v>
      </c>
      <c r="H30" s="176">
        <v>1</v>
      </c>
      <c r="I30" s="171">
        <v>15</v>
      </c>
      <c r="J30" s="767">
        <v>23</v>
      </c>
      <c r="K30" s="369"/>
      <c r="L30" s="30"/>
    </row>
    <row r="31" ht="23.25" customHeight="1" spans="1:12">
      <c r="A31" s="65"/>
      <c r="B31" s="749" t="s">
        <v>38</v>
      </c>
      <c r="C31" s="176">
        <v>20</v>
      </c>
      <c r="D31" s="176">
        <v>12</v>
      </c>
      <c r="E31" s="176">
        <v>42</v>
      </c>
      <c r="F31" s="176">
        <v>33</v>
      </c>
      <c r="G31" s="764">
        <f t="shared" si="1"/>
        <v>37.5</v>
      </c>
      <c r="H31" s="176">
        <v>1</v>
      </c>
      <c r="I31" s="171">
        <v>12</v>
      </c>
      <c r="J31" s="767">
        <v>29</v>
      </c>
      <c r="K31" s="369"/>
      <c r="L31" s="30"/>
    </row>
    <row r="32" ht="23.25" customHeight="1" spans="1:12">
      <c r="A32" s="65"/>
      <c r="B32" s="749" t="s">
        <v>102</v>
      </c>
      <c r="C32" s="176">
        <v>14</v>
      </c>
      <c r="D32" s="176">
        <v>14</v>
      </c>
      <c r="E32" s="176">
        <v>35</v>
      </c>
      <c r="F32" s="176">
        <v>32</v>
      </c>
      <c r="G32" s="764">
        <f t="shared" si="1"/>
        <v>33.5</v>
      </c>
      <c r="H32" s="176">
        <v>2</v>
      </c>
      <c r="I32" s="171">
        <v>6</v>
      </c>
      <c r="J32" s="767">
        <v>28</v>
      </c>
      <c r="K32" s="369"/>
      <c r="L32" s="30"/>
    </row>
    <row r="33" ht="23.25" customHeight="1" spans="1:12">
      <c r="A33" s="65"/>
      <c r="B33" s="749" t="s">
        <v>49</v>
      </c>
      <c r="C33" s="176">
        <v>20</v>
      </c>
      <c r="D33" s="176">
        <v>20</v>
      </c>
      <c r="E33" s="176">
        <v>54</v>
      </c>
      <c r="F33" s="176">
        <v>49</v>
      </c>
      <c r="G33" s="764">
        <f t="shared" si="1"/>
        <v>51.5</v>
      </c>
      <c r="H33" s="176">
        <v>5</v>
      </c>
      <c r="I33" s="171">
        <v>19</v>
      </c>
      <c r="J33" s="767">
        <v>31</v>
      </c>
      <c r="K33" s="162"/>
      <c r="L33" s="30"/>
    </row>
    <row r="34" ht="23.25" customHeight="1" spans="1:12">
      <c r="A34" s="65"/>
      <c r="B34" s="749" t="s">
        <v>34</v>
      </c>
      <c r="C34" s="176">
        <v>27</v>
      </c>
      <c r="D34" s="176">
        <v>17</v>
      </c>
      <c r="E34" s="176">
        <v>61</v>
      </c>
      <c r="F34" s="176">
        <v>41</v>
      </c>
      <c r="G34" s="764">
        <f t="shared" si="1"/>
        <v>51</v>
      </c>
      <c r="H34" s="176">
        <v>1</v>
      </c>
      <c r="I34" s="171">
        <v>21</v>
      </c>
      <c r="J34" s="767">
        <v>39</v>
      </c>
      <c r="K34" s="162"/>
      <c r="L34" s="30"/>
    </row>
    <row r="35" ht="23.25" customHeight="1" spans="1:12">
      <c r="A35" s="65"/>
      <c r="B35" s="749" t="s">
        <v>73</v>
      </c>
      <c r="C35" s="176">
        <v>20</v>
      </c>
      <c r="D35" s="176">
        <v>14</v>
      </c>
      <c r="E35" s="176">
        <v>52</v>
      </c>
      <c r="F35" s="176">
        <v>42</v>
      </c>
      <c r="G35" s="764">
        <f t="shared" si="1"/>
        <v>47</v>
      </c>
      <c r="H35" s="176">
        <v>3</v>
      </c>
      <c r="I35" s="171">
        <v>16</v>
      </c>
      <c r="J35" s="767">
        <v>33</v>
      </c>
      <c r="K35" s="39"/>
      <c r="L35" s="30"/>
    </row>
    <row r="36" ht="23.25" customHeight="1" spans="1:12">
      <c r="A36" s="65"/>
      <c r="B36" s="751" t="s">
        <v>92</v>
      </c>
      <c r="C36" s="176">
        <v>10</v>
      </c>
      <c r="D36" s="176">
        <v>4</v>
      </c>
      <c r="E36" s="176">
        <v>22</v>
      </c>
      <c r="F36" s="176">
        <v>22</v>
      </c>
      <c r="G36" s="764">
        <f t="shared" si="1"/>
        <v>22</v>
      </c>
      <c r="H36" s="176">
        <v>4</v>
      </c>
      <c r="I36" s="171">
        <v>5</v>
      </c>
      <c r="J36" s="767">
        <v>13</v>
      </c>
      <c r="K36" s="45"/>
      <c r="L36" s="30"/>
    </row>
    <row r="37" ht="23.25" customHeight="1" spans="1:12">
      <c r="A37" s="65"/>
      <c r="B37" s="749" t="s">
        <v>25</v>
      </c>
      <c r="C37" s="176">
        <v>19</v>
      </c>
      <c r="D37" s="176">
        <v>8</v>
      </c>
      <c r="E37" s="176">
        <v>30</v>
      </c>
      <c r="F37" s="176">
        <v>23</v>
      </c>
      <c r="G37" s="764">
        <f t="shared" si="1"/>
        <v>26.5</v>
      </c>
      <c r="H37" s="176">
        <v>1</v>
      </c>
      <c r="I37" s="171">
        <v>10</v>
      </c>
      <c r="J37" s="767">
        <v>19</v>
      </c>
      <c r="K37" s="45"/>
      <c r="L37" s="30"/>
    </row>
    <row r="38" ht="23.25" customHeight="1" spans="1:12">
      <c r="A38" s="65"/>
      <c r="B38" s="749" t="s">
        <v>98</v>
      </c>
      <c r="C38" s="176">
        <v>15</v>
      </c>
      <c r="D38" s="176">
        <v>16</v>
      </c>
      <c r="E38" s="176">
        <v>44</v>
      </c>
      <c r="F38" s="176">
        <v>34</v>
      </c>
      <c r="G38" s="764">
        <f t="shared" si="1"/>
        <v>39</v>
      </c>
      <c r="H38" s="176">
        <v>0</v>
      </c>
      <c r="I38" s="171">
        <v>13</v>
      </c>
      <c r="J38" s="767">
        <v>31</v>
      </c>
      <c r="K38" s="369"/>
      <c r="L38" s="30"/>
    </row>
    <row r="39" ht="23.25" customHeight="1" spans="1:12">
      <c r="A39" s="65"/>
      <c r="B39" s="749" t="s">
        <v>31</v>
      </c>
      <c r="C39" s="176">
        <v>22</v>
      </c>
      <c r="D39" s="176">
        <v>21</v>
      </c>
      <c r="E39" s="176">
        <v>51</v>
      </c>
      <c r="F39" s="176">
        <v>49</v>
      </c>
      <c r="G39" s="764">
        <f t="shared" si="1"/>
        <v>50</v>
      </c>
      <c r="H39" s="176">
        <v>3</v>
      </c>
      <c r="I39" s="171">
        <v>6</v>
      </c>
      <c r="J39" s="767">
        <v>42</v>
      </c>
      <c r="K39" s="369"/>
      <c r="L39" s="30"/>
    </row>
    <row r="40" ht="23.25" customHeight="1" spans="1:12">
      <c r="A40" s="65"/>
      <c r="B40" s="749" t="s">
        <v>21</v>
      </c>
      <c r="C40" s="176">
        <v>20</v>
      </c>
      <c r="D40" s="176">
        <v>15</v>
      </c>
      <c r="E40" s="176">
        <v>50</v>
      </c>
      <c r="F40" s="176">
        <v>43</v>
      </c>
      <c r="G40" s="764">
        <f t="shared" si="1"/>
        <v>46.5</v>
      </c>
      <c r="H40" s="176">
        <v>1</v>
      </c>
      <c r="I40" s="171">
        <v>13</v>
      </c>
      <c r="J40" s="767">
        <v>36</v>
      </c>
      <c r="K40" s="369"/>
      <c r="L40" s="30"/>
    </row>
    <row r="41" ht="23.25" customHeight="1" spans="1:12">
      <c r="A41" s="65"/>
      <c r="B41" s="749" t="s">
        <v>42</v>
      </c>
      <c r="C41" s="176">
        <v>23</v>
      </c>
      <c r="D41" s="176">
        <v>21</v>
      </c>
      <c r="E41" s="176">
        <v>61</v>
      </c>
      <c r="F41" s="176">
        <v>54</v>
      </c>
      <c r="G41" s="764">
        <f t="shared" si="1"/>
        <v>57.5</v>
      </c>
      <c r="H41" s="176">
        <v>4</v>
      </c>
      <c r="I41" s="171">
        <v>10</v>
      </c>
      <c r="J41" s="767">
        <v>47</v>
      </c>
      <c r="K41" s="369"/>
      <c r="L41" s="30"/>
    </row>
    <row r="42" ht="23.25" customHeight="1" spans="1:12">
      <c r="A42" s="65"/>
      <c r="B42" s="749" t="s">
        <v>66</v>
      </c>
      <c r="C42" s="176">
        <v>15</v>
      </c>
      <c r="D42" s="176">
        <v>15</v>
      </c>
      <c r="E42" s="176">
        <v>36</v>
      </c>
      <c r="F42" s="176">
        <v>27</v>
      </c>
      <c r="G42" s="764">
        <f t="shared" si="1"/>
        <v>31.5</v>
      </c>
      <c r="H42" s="176">
        <v>13</v>
      </c>
      <c r="I42" s="171">
        <v>6</v>
      </c>
      <c r="J42" s="767">
        <v>17</v>
      </c>
      <c r="K42" s="369"/>
      <c r="L42" s="30"/>
    </row>
    <row r="43" ht="23.25" customHeight="1" spans="1:12">
      <c r="A43" s="65"/>
      <c r="B43" s="749" t="s">
        <v>95</v>
      </c>
      <c r="C43" s="176">
        <v>20</v>
      </c>
      <c r="D43" s="176">
        <v>20</v>
      </c>
      <c r="E43" s="176">
        <v>43</v>
      </c>
      <c r="F43" s="176">
        <v>34</v>
      </c>
      <c r="G43" s="764">
        <f t="shared" si="1"/>
        <v>38.5</v>
      </c>
      <c r="H43" s="176">
        <v>2</v>
      </c>
      <c r="I43" s="171">
        <v>9</v>
      </c>
      <c r="J43" s="767">
        <v>32</v>
      </c>
      <c r="K43" s="369"/>
      <c r="L43" s="30"/>
    </row>
    <row r="44" ht="23.25" customHeight="1" spans="1:12">
      <c r="A44" s="65"/>
      <c r="B44" s="749" t="s">
        <v>70</v>
      </c>
      <c r="C44" s="176">
        <v>15</v>
      </c>
      <c r="D44" s="176">
        <v>9</v>
      </c>
      <c r="E44" s="176">
        <v>29</v>
      </c>
      <c r="F44" s="176">
        <v>20</v>
      </c>
      <c r="G44" s="764">
        <f t="shared" si="1"/>
        <v>24.5</v>
      </c>
      <c r="H44" s="176">
        <v>4</v>
      </c>
      <c r="I44" s="171">
        <v>8</v>
      </c>
      <c r="J44" s="767">
        <v>17</v>
      </c>
      <c r="K44" s="446"/>
      <c r="L44" s="30"/>
    </row>
    <row r="45" ht="23.25" customHeight="1" spans="1:12">
      <c r="A45" s="65"/>
      <c r="B45" s="749" t="s">
        <v>81</v>
      </c>
      <c r="C45" s="176">
        <v>14</v>
      </c>
      <c r="D45" s="176">
        <v>15</v>
      </c>
      <c r="E45" s="176">
        <v>35</v>
      </c>
      <c r="F45" s="176">
        <v>28</v>
      </c>
      <c r="G45" s="764">
        <f t="shared" si="1"/>
        <v>31.5</v>
      </c>
      <c r="H45" s="176">
        <v>3</v>
      </c>
      <c r="I45" s="171">
        <v>7</v>
      </c>
      <c r="J45" s="767">
        <v>25</v>
      </c>
      <c r="K45" s="162"/>
      <c r="L45" s="30"/>
    </row>
    <row r="46" ht="23.25" customHeight="1" spans="1:12">
      <c r="A46" s="65"/>
      <c r="B46" s="749" t="s">
        <v>46</v>
      </c>
      <c r="C46" s="475">
        <v>20</v>
      </c>
      <c r="D46" s="475">
        <v>17</v>
      </c>
      <c r="E46" s="475">
        <v>54</v>
      </c>
      <c r="F46" s="475">
        <v>40</v>
      </c>
      <c r="G46" s="765">
        <f t="shared" si="1"/>
        <v>47</v>
      </c>
      <c r="H46" s="475">
        <v>3</v>
      </c>
      <c r="I46" s="353">
        <v>20</v>
      </c>
      <c r="J46" s="768">
        <v>31</v>
      </c>
      <c r="K46" s="39"/>
      <c r="L46" s="30"/>
    </row>
    <row r="47" ht="23.25" customHeight="1" spans="1:12">
      <c r="A47" s="65"/>
      <c r="B47" s="689" t="s">
        <v>202</v>
      </c>
      <c r="C47" s="471">
        <f>SUM(C26:C46)</f>
        <v>359</v>
      </c>
      <c r="D47" s="471">
        <f>SUM(D26:D46)</f>
        <v>294</v>
      </c>
      <c r="E47" s="471">
        <f>SUM(E26:E46)</f>
        <v>901</v>
      </c>
      <c r="F47" s="471">
        <f>SUM(F26:F46)</f>
        <v>728</v>
      </c>
      <c r="G47" s="471">
        <f t="shared" si="1"/>
        <v>814.5</v>
      </c>
      <c r="H47" s="471">
        <f>SUM(H26:H46)</f>
        <v>62</v>
      </c>
      <c r="I47" s="150">
        <f>SUM(I26:I46)</f>
        <v>254</v>
      </c>
      <c r="J47" s="733">
        <f>SUM(J26:J46)</f>
        <v>589</v>
      </c>
      <c r="K47" s="39"/>
      <c r="L47" s="30"/>
    </row>
    <row r="48" ht="23.25" customHeight="1" spans="1:12">
      <c r="A48" s="65"/>
      <c r="B48" s="187" t="s">
        <v>203</v>
      </c>
      <c r="C48" s="85">
        <f>C24+C47</f>
        <v>440</v>
      </c>
      <c r="D48" s="85">
        <f>D24+D47</f>
        <v>362</v>
      </c>
      <c r="E48" s="738">
        <f>E24+E47</f>
        <v>1240</v>
      </c>
      <c r="F48" s="738">
        <f>F24+F47</f>
        <v>1036</v>
      </c>
      <c r="G48" s="738">
        <f t="shared" si="1"/>
        <v>1138</v>
      </c>
      <c r="H48" s="85">
        <f>H24+H47</f>
        <v>75</v>
      </c>
      <c r="I48" s="160">
        <f>I24+I47</f>
        <v>312</v>
      </c>
      <c r="J48" s="86">
        <f>J24+J47</f>
        <v>859</v>
      </c>
      <c r="K48" s="45"/>
      <c r="L48" s="30"/>
    </row>
    <row r="49" ht="23.25" customHeight="1" spans="1:12">
      <c r="A49" s="65"/>
      <c r="B49" s="35" t="s">
        <v>134</v>
      </c>
      <c r="C49" s="68"/>
      <c r="D49" s="68"/>
      <c r="E49" s="68"/>
      <c r="F49" s="68"/>
      <c r="G49" s="68"/>
      <c r="H49" s="68"/>
      <c r="I49" s="68"/>
      <c r="J49" s="68"/>
      <c r="K49" s="45"/>
      <c r="L49" s="30"/>
    </row>
    <row r="50" ht="23.25" customHeight="1" spans="1:12">
      <c r="A50" s="65"/>
      <c r="B50" s="67" t="s">
        <v>204</v>
      </c>
      <c r="C50" s="68"/>
      <c r="D50" s="68"/>
      <c r="E50" s="68"/>
      <c r="F50" s="68"/>
      <c r="G50" s="68"/>
      <c r="H50" s="68"/>
      <c r="I50" s="68"/>
      <c r="J50" s="68"/>
      <c r="K50" s="369"/>
      <c r="L50" s="30"/>
    </row>
    <row r="51" ht="23.25" customHeight="1" spans="1:12">
      <c r="A51" s="65"/>
      <c r="B51" s="760" t="s">
        <v>120</v>
      </c>
      <c r="C51" s="68"/>
      <c r="D51" s="68"/>
      <c r="E51" s="68"/>
      <c r="F51" s="68"/>
      <c r="G51" s="68"/>
      <c r="H51" s="68"/>
      <c r="I51" s="68"/>
      <c r="J51" s="68"/>
      <c r="K51" s="369"/>
      <c r="L51" s="30"/>
    </row>
    <row r="52" ht="23.25" customHeight="1" spans="1:12">
      <c r="A52" s="65"/>
      <c r="B52" s="496" t="s">
        <v>218</v>
      </c>
      <c r="C52" s="82"/>
      <c r="D52" s="82"/>
      <c r="E52" s="82"/>
      <c r="F52" s="82"/>
      <c r="G52" s="82"/>
      <c r="H52" s="82"/>
      <c r="I52" s="171"/>
      <c r="J52" s="171"/>
      <c r="K52" s="369"/>
      <c r="L52" s="30"/>
    </row>
    <row r="53" ht="23.25" customHeight="1" spans="1:12">
      <c r="A53" s="65"/>
      <c r="B53" s="435"/>
      <c r="C53" s="82"/>
      <c r="D53" s="82"/>
      <c r="E53" s="82"/>
      <c r="F53" s="82"/>
      <c r="G53" s="82"/>
      <c r="H53" s="82"/>
      <c r="I53" s="176"/>
      <c r="J53" s="176"/>
      <c r="K53" s="369"/>
      <c r="L53" s="30"/>
    </row>
    <row r="54" ht="23.25" customHeight="1" spans="1:12">
      <c r="A54" s="65"/>
      <c r="B54" s="435"/>
      <c r="C54" s="82"/>
      <c r="D54" s="82"/>
      <c r="E54" s="82"/>
      <c r="F54" s="82"/>
      <c r="G54" s="82"/>
      <c r="H54" s="82"/>
      <c r="I54" s="176"/>
      <c r="J54" s="176"/>
      <c r="K54" s="369"/>
      <c r="L54" s="30"/>
    </row>
    <row r="55" ht="23.25" customHeight="1" spans="1:12">
      <c r="A55" s="65"/>
      <c r="B55" s="435"/>
      <c r="C55" s="82"/>
      <c r="D55" s="82"/>
      <c r="E55" s="82"/>
      <c r="F55" s="82"/>
      <c r="G55" s="82"/>
      <c r="H55" s="82"/>
      <c r="I55" s="176"/>
      <c r="J55" s="176"/>
      <c r="K55" s="369"/>
      <c r="L55" s="30"/>
    </row>
    <row r="56" ht="23.25" customHeight="1" spans="1:12">
      <c r="A56" s="65"/>
      <c r="B56" s="435"/>
      <c r="C56" s="82"/>
      <c r="D56" s="82"/>
      <c r="E56" s="82"/>
      <c r="F56" s="82"/>
      <c r="G56" s="82"/>
      <c r="H56" s="82"/>
      <c r="I56" s="176"/>
      <c r="J56" s="176"/>
      <c r="K56" s="369"/>
      <c r="L56" s="30"/>
    </row>
    <row r="57" ht="23.25" customHeight="1" spans="1:12">
      <c r="A57" s="65"/>
      <c r="B57" s="455"/>
      <c r="C57" s="83"/>
      <c r="D57" s="83"/>
      <c r="E57" s="83"/>
      <c r="F57" s="83"/>
      <c r="G57" s="83"/>
      <c r="H57" s="83"/>
      <c r="I57" s="204"/>
      <c r="J57" s="204"/>
      <c r="K57" s="447"/>
      <c r="L57" s="65"/>
    </row>
    <row r="58" ht="23.25" customHeight="1" spans="2:12">
      <c r="B58" s="456"/>
      <c r="C58" s="457"/>
      <c r="D58" s="457"/>
      <c r="E58" s="457"/>
      <c r="F58" s="457"/>
      <c r="G58" s="457"/>
      <c r="H58" s="457"/>
      <c r="I58" s="671"/>
      <c r="J58" s="671"/>
      <c r="K58" s="459"/>
      <c r="L58" s="65"/>
    </row>
    <row r="59" ht="23.25" customHeight="1" spans="2:12">
      <c r="B59" s="343"/>
      <c r="C59" s="106"/>
      <c r="D59" s="106"/>
      <c r="E59" s="106"/>
      <c r="F59" s="106"/>
      <c r="G59" s="106"/>
      <c r="H59" s="106"/>
      <c r="I59" s="106"/>
      <c r="J59" s="106"/>
      <c r="K59" s="106"/>
      <c r="L59" s="65"/>
    </row>
    <row r="60" ht="23.25" customHeight="1" spans="2:12">
      <c r="B60" s="672"/>
      <c r="C60" s="106"/>
      <c r="D60" s="106"/>
      <c r="E60" s="106"/>
      <c r="F60" s="106"/>
      <c r="G60" s="106"/>
      <c r="H60" s="106"/>
      <c r="I60" s="106"/>
      <c r="J60" s="106"/>
      <c r="K60" s="106"/>
      <c r="L60" s="65"/>
    </row>
    <row r="61" ht="23.25" customHeight="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65"/>
    </row>
    <row r="62" ht="23.25" customHeight="1" spans="2:12">
      <c r="B62" s="329"/>
      <c r="C62" s="449"/>
      <c r="D62" s="450"/>
      <c r="E62" s="451"/>
      <c r="F62" s="451"/>
      <c r="G62" s="452"/>
      <c r="H62" s="73"/>
      <c r="I62" s="668"/>
      <c r="J62" s="668"/>
      <c r="K62" s="73"/>
      <c r="L62" s="65"/>
    </row>
    <row r="63" ht="23.25" customHeight="1" spans="2:12">
      <c r="B63" s="453"/>
      <c r="C63" s="454"/>
      <c r="D63" s="454"/>
      <c r="E63" s="454"/>
      <c r="F63" s="454"/>
      <c r="G63" s="454"/>
      <c r="H63" s="454"/>
      <c r="I63" s="670"/>
      <c r="J63" s="670"/>
      <c r="K63" s="73"/>
      <c r="L63" s="65"/>
    </row>
    <row r="64" ht="23.25" customHeight="1" spans="2:12">
      <c r="B64" s="455"/>
      <c r="C64" s="83"/>
      <c r="D64" s="83"/>
      <c r="E64" s="83"/>
      <c r="F64" s="83"/>
      <c r="G64" s="83"/>
      <c r="H64" s="83"/>
      <c r="I64" s="109"/>
      <c r="J64" s="109"/>
      <c r="K64" s="447"/>
      <c r="L64" s="65"/>
    </row>
    <row r="65" ht="23.25" customHeight="1" spans="2:12">
      <c r="B65" s="455"/>
      <c r="C65" s="83"/>
      <c r="D65" s="83"/>
      <c r="E65" s="83"/>
      <c r="F65" s="83"/>
      <c r="G65" s="83"/>
      <c r="H65" s="83"/>
      <c r="I65" s="109"/>
      <c r="J65" s="109"/>
      <c r="K65" s="447"/>
      <c r="L65" s="65"/>
    </row>
    <row r="66" ht="23.25" customHeight="1" spans="2:12">
      <c r="B66" s="455"/>
      <c r="C66" s="83"/>
      <c r="D66" s="83"/>
      <c r="E66" s="83"/>
      <c r="F66" s="83"/>
      <c r="G66" s="83"/>
      <c r="H66" s="83"/>
      <c r="I66" s="109"/>
      <c r="J66" s="204"/>
      <c r="K66" s="447"/>
      <c r="L66" s="65"/>
    </row>
    <row r="67" ht="23.25" customHeight="1" spans="2:12">
      <c r="B67" s="455"/>
      <c r="C67" s="83"/>
      <c r="D67" s="83"/>
      <c r="E67" s="83"/>
      <c r="F67" s="83"/>
      <c r="G67" s="83"/>
      <c r="H67" s="83"/>
      <c r="I67" s="109"/>
      <c r="J67" s="109"/>
      <c r="K67" s="447"/>
      <c r="L67" s="65"/>
    </row>
    <row r="68" ht="23.25" customHeight="1" spans="2:12">
      <c r="B68" s="455"/>
      <c r="C68" s="83"/>
      <c r="D68" s="83"/>
      <c r="E68" s="83"/>
      <c r="F68" s="83"/>
      <c r="G68" s="83"/>
      <c r="H68" s="83"/>
      <c r="I68" s="109"/>
      <c r="J68" s="109"/>
      <c r="K68" s="447"/>
      <c r="L68" s="65"/>
    </row>
    <row r="69" ht="23.25" customHeight="1" spans="2:12">
      <c r="B69" s="455"/>
      <c r="C69" s="83"/>
      <c r="D69" s="83"/>
      <c r="E69" s="83"/>
      <c r="F69" s="83"/>
      <c r="G69" s="83"/>
      <c r="H69" s="83"/>
      <c r="I69" s="109"/>
      <c r="J69" s="204"/>
      <c r="K69" s="447"/>
      <c r="L69" s="65"/>
    </row>
    <row r="70" ht="23.25" customHeight="1" spans="2:12">
      <c r="B70" s="455"/>
      <c r="C70" s="83"/>
      <c r="D70" s="83"/>
      <c r="E70" s="83"/>
      <c r="F70" s="83"/>
      <c r="G70" s="83"/>
      <c r="H70" s="83"/>
      <c r="I70" s="204"/>
      <c r="J70" s="204"/>
      <c r="K70" s="447"/>
      <c r="L70" s="65"/>
    </row>
    <row r="71" ht="23.25" customHeight="1" spans="2:12">
      <c r="B71" s="456"/>
      <c r="C71" s="457"/>
      <c r="D71" s="457"/>
      <c r="E71" s="457"/>
      <c r="F71" s="457"/>
      <c r="G71" s="457"/>
      <c r="H71" s="457"/>
      <c r="I71" s="671"/>
      <c r="J71" s="671"/>
      <c r="K71" s="459"/>
      <c r="L71" s="65"/>
    </row>
    <row r="72" ht="23.25" customHeight="1" spans="2:12">
      <c r="B72" s="343"/>
      <c r="C72" s="106"/>
      <c r="D72" s="106"/>
      <c r="E72" s="106"/>
      <c r="F72" s="106"/>
      <c r="G72" s="106"/>
      <c r="H72" s="106"/>
      <c r="I72" s="106"/>
      <c r="J72" s="106"/>
      <c r="K72" s="106"/>
      <c r="L72" s="65"/>
    </row>
    <row r="73" ht="23.25" customHeight="1" spans="2:12">
      <c r="B73" s="112"/>
      <c r="C73" s="106"/>
      <c r="D73" s="106"/>
      <c r="E73" s="106"/>
      <c r="F73" s="106"/>
      <c r="G73" s="106"/>
      <c r="H73" s="106"/>
      <c r="I73" s="106"/>
      <c r="J73" s="106"/>
      <c r="K73" s="106"/>
      <c r="L73" s="65"/>
    </row>
    <row r="74" ht="23.25" customHeight="1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65"/>
    </row>
    <row r="75" ht="23.25" customHeight="1" spans="2:12">
      <c r="B75" s="329"/>
      <c r="C75" s="449"/>
      <c r="D75" s="450"/>
      <c r="E75" s="451"/>
      <c r="F75" s="451"/>
      <c r="G75" s="452"/>
      <c r="H75" s="73"/>
      <c r="I75" s="668"/>
      <c r="J75" s="668"/>
      <c r="K75" s="73"/>
      <c r="L75" s="65"/>
    </row>
    <row r="76" ht="23.25" customHeight="1" spans="2:12">
      <c r="B76" s="453"/>
      <c r="C76" s="454"/>
      <c r="D76" s="454"/>
      <c r="E76" s="454"/>
      <c r="F76" s="454"/>
      <c r="G76" s="454"/>
      <c r="H76" s="454"/>
      <c r="I76" s="670"/>
      <c r="J76" s="670"/>
      <c r="K76" s="73"/>
      <c r="L76" s="65"/>
    </row>
    <row r="77" ht="23.25" customHeight="1" spans="2:12">
      <c r="B77" s="455"/>
      <c r="C77" s="83"/>
      <c r="D77" s="83"/>
      <c r="E77" s="83"/>
      <c r="F77" s="83"/>
      <c r="G77" s="83"/>
      <c r="H77" s="83"/>
      <c r="I77" s="109"/>
      <c r="J77" s="109"/>
      <c r="K77" s="447"/>
      <c r="L77" s="65"/>
    </row>
    <row r="78" ht="23.25" customHeight="1" spans="2:12">
      <c r="B78" s="455"/>
      <c r="C78" s="83"/>
      <c r="D78" s="83"/>
      <c r="E78" s="83"/>
      <c r="F78" s="83"/>
      <c r="G78" s="83"/>
      <c r="H78" s="83"/>
      <c r="I78" s="109"/>
      <c r="J78" s="109"/>
      <c r="K78" s="447"/>
      <c r="L78" s="65"/>
    </row>
    <row r="79" ht="23.25" customHeight="1" spans="2:12">
      <c r="B79" s="455"/>
      <c r="C79" s="83"/>
      <c r="D79" s="83"/>
      <c r="E79" s="83"/>
      <c r="F79" s="83"/>
      <c r="G79" s="83"/>
      <c r="H79" s="83"/>
      <c r="I79" s="109"/>
      <c r="J79" s="109"/>
      <c r="K79" s="447"/>
      <c r="L79" s="65"/>
    </row>
    <row r="80" ht="23.25" customHeight="1" spans="2:12">
      <c r="B80" s="455"/>
      <c r="C80" s="83"/>
      <c r="D80" s="83"/>
      <c r="E80" s="83"/>
      <c r="F80" s="83"/>
      <c r="G80" s="83"/>
      <c r="H80" s="83"/>
      <c r="I80" s="109"/>
      <c r="J80" s="109"/>
      <c r="K80" s="447"/>
      <c r="L80" s="65"/>
    </row>
    <row r="81" ht="23.25" customHeight="1" spans="2:12">
      <c r="B81" s="455"/>
      <c r="C81" s="83"/>
      <c r="D81" s="83"/>
      <c r="E81" s="83"/>
      <c r="F81" s="83"/>
      <c r="G81" s="83"/>
      <c r="H81" s="83"/>
      <c r="I81" s="109"/>
      <c r="J81" s="109"/>
      <c r="K81" s="447"/>
      <c r="L81" s="65"/>
    </row>
    <row r="82" ht="23.25" customHeight="1" spans="2:12">
      <c r="B82" s="455"/>
      <c r="C82" s="83"/>
      <c r="D82" s="83"/>
      <c r="E82" s="83"/>
      <c r="F82" s="83"/>
      <c r="G82" s="83"/>
      <c r="H82" s="83"/>
      <c r="I82" s="109"/>
      <c r="J82" s="109"/>
      <c r="K82" s="447"/>
      <c r="L82" s="65"/>
    </row>
    <row r="83" ht="23.25" customHeight="1" spans="2:12">
      <c r="B83" s="456"/>
      <c r="C83" s="457"/>
      <c r="D83" s="457"/>
      <c r="E83" s="457"/>
      <c r="F83" s="457"/>
      <c r="G83" s="457"/>
      <c r="H83" s="457"/>
      <c r="I83" s="671"/>
      <c r="J83" s="671"/>
      <c r="K83" s="459"/>
      <c r="L83" s="65"/>
    </row>
    <row r="84" ht="23.25" customHeight="1" spans="2:12">
      <c r="B84" s="343"/>
      <c r="C84" s="106"/>
      <c r="D84" s="106"/>
      <c r="E84" s="106"/>
      <c r="F84" s="106"/>
      <c r="G84" s="106"/>
      <c r="H84" s="106"/>
      <c r="I84" s="106"/>
      <c r="J84" s="106"/>
      <c r="K84" s="106"/>
      <c r="L84" s="65"/>
    </row>
    <row r="85" ht="23.25" customHeight="1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65"/>
    </row>
    <row r="86" ht="23.25" customHeight="1" spans="2:12">
      <c r="B86" s="329"/>
      <c r="C86" s="458"/>
      <c r="D86" s="458"/>
      <c r="E86" s="458"/>
      <c r="F86" s="458"/>
      <c r="G86" s="458"/>
      <c r="H86" s="458"/>
      <c r="I86" s="181"/>
      <c r="J86" s="181"/>
      <c r="K86" s="458"/>
      <c r="L86" s="65"/>
    </row>
    <row r="87" ht="23.25" customHeight="1" spans="2:12">
      <c r="B87" s="453"/>
      <c r="C87" s="454"/>
      <c r="D87" s="454"/>
      <c r="E87" s="454"/>
      <c r="F87" s="454"/>
      <c r="G87" s="454"/>
      <c r="H87" s="454"/>
      <c r="I87" s="670"/>
      <c r="J87" s="670"/>
      <c r="K87" s="73"/>
      <c r="L87" s="65"/>
    </row>
    <row r="88" ht="23.25" customHeight="1" spans="2:12">
      <c r="B88" s="455"/>
      <c r="C88" s="83"/>
      <c r="D88" s="83"/>
      <c r="E88" s="83"/>
      <c r="F88" s="83"/>
      <c r="G88" s="83"/>
      <c r="H88" s="83"/>
      <c r="I88" s="204"/>
      <c r="J88" s="204"/>
      <c r="K88" s="447"/>
      <c r="L88" s="65"/>
    </row>
    <row r="89" ht="23.25" customHeight="1" spans="2:12">
      <c r="B89" s="455"/>
      <c r="C89" s="83"/>
      <c r="D89" s="83"/>
      <c r="E89" s="83"/>
      <c r="F89" s="83"/>
      <c r="G89" s="83"/>
      <c r="H89" s="83"/>
      <c r="I89" s="204"/>
      <c r="J89" s="204"/>
      <c r="K89" s="447"/>
      <c r="L89" s="65"/>
    </row>
    <row r="90" ht="23.25" customHeight="1" spans="2:12">
      <c r="B90" s="456"/>
      <c r="C90" s="457"/>
      <c r="D90" s="457"/>
      <c r="E90" s="457"/>
      <c r="F90" s="457"/>
      <c r="G90" s="457"/>
      <c r="H90" s="457"/>
      <c r="I90" s="671"/>
      <c r="J90" s="671"/>
      <c r="K90" s="447"/>
      <c r="L90" s="65"/>
    </row>
    <row r="91" ht="23.25" customHeight="1" spans="2:12">
      <c r="B91" s="343"/>
      <c r="C91" s="112"/>
      <c r="D91" s="112"/>
      <c r="E91" s="112"/>
      <c r="F91" s="112"/>
      <c r="G91" s="112"/>
      <c r="H91" s="112"/>
      <c r="I91" s="181"/>
      <c r="J91" s="181"/>
      <c r="K91" s="112"/>
      <c r="L91" s="65"/>
    </row>
    <row r="92" ht="23.25" customHeight="1" spans="2:12">
      <c r="B92" s="112"/>
      <c r="C92" s="112"/>
      <c r="D92" s="112"/>
      <c r="E92" s="112"/>
      <c r="F92" s="112"/>
      <c r="G92" s="112"/>
      <c r="H92" s="112"/>
      <c r="I92" s="181"/>
      <c r="J92" s="181"/>
      <c r="K92" s="112"/>
      <c r="L92" s="65"/>
    </row>
    <row r="93" ht="23.25" customHeight="1" spans="2:12">
      <c r="B93" s="112"/>
      <c r="C93" s="112"/>
      <c r="D93" s="112"/>
      <c r="E93" s="112"/>
      <c r="F93" s="112"/>
      <c r="G93" s="112"/>
      <c r="H93" s="112"/>
      <c r="I93" s="181"/>
      <c r="J93" s="181"/>
      <c r="K93" s="112"/>
      <c r="L93" s="65"/>
    </row>
    <row r="94" ht="23.25" customHeight="1" spans="2:12">
      <c r="B94" s="112"/>
      <c r="C94" s="112"/>
      <c r="D94" s="112"/>
      <c r="E94" s="112"/>
      <c r="F94" s="112"/>
      <c r="G94" s="112"/>
      <c r="H94" s="112"/>
      <c r="I94" s="181"/>
      <c r="J94" s="181"/>
      <c r="K94" s="112"/>
      <c r="L94" s="65"/>
    </row>
    <row r="95" ht="23.25" customHeight="1" spans="2:12">
      <c r="B95" s="112"/>
      <c r="C95" s="112"/>
      <c r="D95" s="112"/>
      <c r="E95" s="112"/>
      <c r="F95" s="112"/>
      <c r="G95" s="112"/>
      <c r="H95" s="112"/>
      <c r="I95" s="181"/>
      <c r="J95" s="181"/>
      <c r="K95" s="112"/>
      <c r="L95" s="65"/>
    </row>
    <row r="96" ht="23.25" customHeight="1" spans="2:12">
      <c r="B96" s="112"/>
      <c r="C96" s="112"/>
      <c r="D96" s="112"/>
      <c r="E96" s="112"/>
      <c r="F96" s="112"/>
      <c r="G96" s="112"/>
      <c r="H96" s="112"/>
      <c r="I96" s="181"/>
      <c r="J96" s="181"/>
      <c r="K96" s="112"/>
      <c r="L96" s="65"/>
    </row>
    <row r="97" ht="23.25" customHeight="1" spans="2:12">
      <c r="B97" s="112"/>
      <c r="C97" s="112"/>
      <c r="D97" s="112"/>
      <c r="E97" s="112"/>
      <c r="F97" s="112"/>
      <c r="G97" s="112"/>
      <c r="H97" s="112"/>
      <c r="I97" s="181"/>
      <c r="J97" s="181"/>
      <c r="K97" s="112"/>
      <c r="L97" s="65"/>
    </row>
    <row r="98" ht="23.25" customHeight="1" spans="2:12">
      <c r="B98" s="112"/>
      <c r="C98" s="112"/>
      <c r="D98" s="112"/>
      <c r="E98" s="112"/>
      <c r="F98" s="112"/>
      <c r="G98" s="112"/>
      <c r="H98" s="112"/>
      <c r="I98" s="181"/>
      <c r="J98" s="181"/>
      <c r="K98" s="112"/>
      <c r="L98" s="65"/>
    </row>
    <row r="99" ht="23.25" customHeight="1" spans="2:12">
      <c r="B99" s="112"/>
      <c r="C99" s="112"/>
      <c r="D99" s="112"/>
      <c r="E99" s="112"/>
      <c r="F99" s="112"/>
      <c r="G99" s="112"/>
      <c r="H99" s="112"/>
      <c r="I99" s="181"/>
      <c r="J99" s="181"/>
      <c r="K99" s="112"/>
      <c r="L99" s="65"/>
    </row>
    <row r="100" ht="23.25" customHeight="1" spans="2:12">
      <c r="B100" s="112"/>
      <c r="C100" s="112"/>
      <c r="D100" s="112"/>
      <c r="E100" s="112"/>
      <c r="F100" s="112"/>
      <c r="G100" s="112"/>
      <c r="H100" s="112"/>
      <c r="I100" s="181"/>
      <c r="J100" s="181"/>
      <c r="K100" s="112"/>
      <c r="L100" s="65"/>
    </row>
    <row r="101" ht="23.25" customHeight="1" spans="2:12">
      <c r="B101" s="112"/>
      <c r="C101" s="112"/>
      <c r="D101" s="112"/>
      <c r="E101" s="112"/>
      <c r="F101" s="112"/>
      <c r="G101" s="112"/>
      <c r="H101" s="112"/>
      <c r="I101" s="181"/>
      <c r="J101" s="181"/>
      <c r="K101" s="112"/>
      <c r="L101" s="65"/>
    </row>
    <row r="102" ht="23.25" customHeight="1" spans="2:12">
      <c r="B102" s="112"/>
      <c r="C102" s="112"/>
      <c r="D102" s="112"/>
      <c r="E102" s="112"/>
      <c r="F102" s="112"/>
      <c r="G102" s="112"/>
      <c r="H102" s="112"/>
      <c r="I102" s="181"/>
      <c r="J102" s="181"/>
      <c r="K102" s="112"/>
      <c r="L102" s="65"/>
    </row>
    <row r="103" ht="23.25" customHeight="1" spans="2:12">
      <c r="B103" s="112"/>
      <c r="C103" s="112"/>
      <c r="D103" s="112"/>
      <c r="E103" s="112"/>
      <c r="F103" s="112"/>
      <c r="G103" s="112"/>
      <c r="H103" s="112"/>
      <c r="I103" s="181"/>
      <c r="J103" s="181"/>
      <c r="K103" s="112"/>
      <c r="L103" s="65"/>
    </row>
    <row r="104" ht="23.25" customHeight="1" spans="2:12">
      <c r="B104" s="112"/>
      <c r="C104" s="112"/>
      <c r="D104" s="112"/>
      <c r="E104" s="112"/>
      <c r="F104" s="112"/>
      <c r="G104" s="112"/>
      <c r="H104" s="112"/>
      <c r="I104" s="181"/>
      <c r="J104" s="181"/>
      <c r="K104" s="112"/>
      <c r="L104" s="65"/>
    </row>
    <row r="105" ht="23.25" customHeight="1" spans="2:12">
      <c r="B105" s="112"/>
      <c r="C105" s="112"/>
      <c r="D105" s="112"/>
      <c r="E105" s="112"/>
      <c r="F105" s="112"/>
      <c r="G105" s="112"/>
      <c r="H105" s="112"/>
      <c r="I105" s="181"/>
      <c r="J105" s="181"/>
      <c r="K105" s="112"/>
      <c r="L105" s="65"/>
    </row>
    <row r="106" ht="23.25" customHeight="1" spans="2:12">
      <c r="B106" s="112"/>
      <c r="C106" s="112"/>
      <c r="D106" s="112"/>
      <c r="E106" s="112"/>
      <c r="F106" s="112"/>
      <c r="G106" s="112"/>
      <c r="H106" s="112"/>
      <c r="I106" s="181"/>
      <c r="J106" s="181"/>
      <c r="K106" s="112"/>
      <c r="L106" s="65"/>
    </row>
    <row r="107" ht="23.25" customHeight="1" spans="2:1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65"/>
    </row>
    <row r="108" ht="23.25" customHeight="1" spans="2:1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65"/>
    </row>
    <row r="109" ht="23.25" customHeight="1" spans="2:1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65"/>
    </row>
    <row r="110" ht="23.25" customHeight="1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65"/>
    </row>
    <row r="111" ht="23.25" customHeight="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65"/>
    </row>
    <row r="112" ht="23.25" customHeight="1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65"/>
    </row>
    <row r="113" ht="23.25" customHeight="1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65"/>
    </row>
    <row r="114" ht="23.25" customHeight="1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65"/>
    </row>
    <row r="115" ht="23.25" customHeight="1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65"/>
    </row>
    <row r="116" ht="23.25" customHeight="1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65"/>
    </row>
    <row r="117" ht="23.25" customHeight="1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65"/>
    </row>
    <row r="118" ht="23.25" customHeight="1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65"/>
    </row>
    <row r="119" ht="23.25" customHeight="1" spans="2:1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65"/>
    </row>
    <row r="120" ht="23.25" customHeight="1" spans="2:1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65"/>
    </row>
    <row r="121" ht="23.25" customHeight="1" spans="2:1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65"/>
    </row>
    <row r="122" ht="23.25" customHeight="1" spans="2:1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65"/>
    </row>
    <row r="123" ht="23.25" customHeight="1" spans="2:1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42</vt:i4>
      </vt:variant>
    </vt:vector>
  </HeadingPairs>
  <TitlesOfParts>
    <vt:vector size="42" baseType="lpstr">
      <vt:lpstr>capa</vt:lpstr>
      <vt:lpstr>Data_ínicio</vt:lpstr>
      <vt:lpstr>Quadro_resumo</vt:lpstr>
      <vt:lpstr>Gráfico_resumo</vt:lpstr>
      <vt:lpstr>Pós-graduação_strictosensu_2021</vt:lpstr>
      <vt:lpstr>Gráfico_pós-2021</vt:lpstr>
      <vt:lpstr>Pós-graduação_strictosensu_2020</vt:lpstr>
      <vt:lpstr>Pós-graduação_strictosensu_2019</vt:lpstr>
      <vt:lpstr>Pós-graduação_strictosensu_2018</vt:lpstr>
      <vt:lpstr>Pós-graduação_strictosensu_2017</vt:lpstr>
      <vt:lpstr>Pós-graduação_strictosensu_2016</vt:lpstr>
      <vt:lpstr>Pós-graduação_strictosensu_2015</vt:lpstr>
      <vt:lpstr>Pós-graduação_strictosensu_2014</vt:lpstr>
      <vt:lpstr>Pós-graduação_strictosensu_2013</vt:lpstr>
      <vt:lpstr>histórico_sensu_matrisemestre</vt:lpstr>
      <vt:lpstr>Qd_histórico_sensu_vaga edital</vt:lpstr>
      <vt:lpstr>Gráfico_vagas_sensu</vt:lpstr>
      <vt:lpstr>Qd_histórico_sensu_ingressante</vt:lpstr>
      <vt:lpstr>Gráfico_ingressantes_sensu</vt:lpstr>
      <vt:lpstr>Qd_histórico_sensu_titulados</vt:lpstr>
      <vt:lpstr>Gráfico_titulados_sensu</vt:lpstr>
      <vt:lpstr>Qd_histórico_sensu_excluídos</vt:lpstr>
      <vt:lpstr>Qd_histórico_sensu_anobase</vt:lpstr>
      <vt:lpstr>Gráfico_anobase_sensu</vt:lpstr>
      <vt:lpstr>Especialização</vt:lpstr>
      <vt:lpstr>Residência</vt:lpstr>
      <vt:lpstr>Gráfico_residência</vt:lpstr>
      <vt:lpstr>Aperfeiçoamento</vt:lpstr>
      <vt:lpstr>monogr_teses_dissertações</vt:lpstr>
      <vt:lpstr>Gráfico_mono_teses_dissertações</vt:lpstr>
      <vt:lpstr>Docentes_pós</vt:lpstr>
      <vt:lpstr>Quadro_bolsas_CAPES</vt:lpstr>
      <vt:lpstr>Gráfico_bolsas_capes</vt:lpstr>
      <vt:lpstr>Quadros_Bolsas CNPq e fundect</vt:lpstr>
      <vt:lpstr>Gráfico_bolsas_cnpq_fundect</vt:lpstr>
      <vt:lpstr>indicadores_grande área</vt:lpstr>
      <vt:lpstr>Gráfico_grande área</vt:lpstr>
      <vt:lpstr>projetos_pesquisa</vt:lpstr>
      <vt:lpstr>Gráfico_projetos_pesquisa</vt:lpstr>
      <vt:lpstr>Apoio finan Projetos Pesquisa</vt:lpstr>
      <vt:lpstr>Gráfico_apoio finan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Roberto da Cunha Junior</dc:creator>
  <cp:lastModifiedBy>rozimarerivas</cp:lastModifiedBy>
  <dcterms:created xsi:type="dcterms:W3CDTF">2006-09-16T00:00:00Z</dcterms:created>
  <dcterms:modified xsi:type="dcterms:W3CDTF">2023-05-24T13:42:37Z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1046-11.2.0.11537</vt:lpwstr>
  </property>
  <property fmtid="{D5CDD505-2E9C-101B-9397-08002B2CF9AE}" pid="3" name="ICV">
    <vt:lpwstr>1CD081B1BB3544F8A71F3E163AB0DD38</vt:lpwstr>
  </property>
</Properties>
</file>